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xr:revisionPtr revIDLastSave="0" documentId="8_{FA88EA41-74CE-4514-B4EA-DFA65D977351}" xr6:coauthVersionLast="47" xr6:coauthVersionMax="47" xr10:uidLastSave="{00000000-0000-0000-0000-000000000000}"/>
  <bookViews>
    <workbookView xWindow="-120" yWindow="-120" windowWidth="29040" windowHeight="15840" firstSheet="21" activeTab="21" xr2:uid="{00000000-000D-0000-FFFF-FFFF00000000}"/>
  </bookViews>
  <sheets>
    <sheet name="İÇİNDEKİLER" sheetId="10" r:id="rId1"/>
    <sheet name="1- 5510MSonEr(666)(ay30gün)" sheetId="6" r:id="rId2"/>
    <sheet name="2- 5510ASKGİTME(666)(AY30)" sheetId="22" r:id="rId3"/>
    <sheet name="3- 5510MSE(666)(ay30gündeğil)" sheetId="7" r:id="rId4"/>
    <sheet name="4- 5510ASKGİTME(666)AY30DĞL" sheetId="23" r:id="rId5"/>
    <sheet name="5- 5510MSonEr (666)(ay30gün)" sheetId="8" r:id="rId6"/>
    <sheet name="6- 5510ASGİTME(666)AY30" sheetId="24" r:id="rId7"/>
    <sheet name="7- 5510MSonEr(666)ay30gündğ)" sheetId="9" r:id="rId8"/>
    <sheet name="8- 5510ASGİTME(666)AY30DĞL" sheetId="25" r:id="rId9"/>
    <sheet name="9- 5510AYLKSZİZN666AY30" sheetId="11" r:id="rId10"/>
    <sheet name="10- 5510ASGİT666AY30" sheetId="26" r:id="rId11"/>
    <sheet name="11- 5510AYLKSZİZN666AY30DĞL" sheetId="12" r:id="rId12"/>
    <sheet name="12- 5510ASGİT666AY30DĞL" sheetId="27" r:id="rId13"/>
    <sheet name="13- 5510AYLKSZİZN666AY30" sheetId="13" r:id="rId14"/>
    <sheet name="14- 5510ASGİT666AY30" sheetId="28" r:id="rId15"/>
    <sheet name="15- 5510AYLKSZİZN666AY31" sheetId="14" r:id="rId16"/>
    <sheet name="16- 5510ASGİT666AY30DĞL" sheetId="29" r:id="rId17"/>
    <sheet name="17- 5510GRVUZKLŞTRMA" sheetId="15" r:id="rId18"/>
    <sheet name="18- 5510GRVUZKLŞTRMA" sheetId="17" r:id="rId19"/>
    <sheet name="19- 5434MemSonaErmesi(666)" sheetId="1" r:id="rId20"/>
    <sheet name="20- 5434MemSonaErmesi(Dok)" sheetId="4" r:id="rId21"/>
    <sheet name="21- 5434 Aylıksız İzin (666)" sheetId="18" r:id="rId22"/>
    <sheet name="22- 5434 Aylıksız İzin (Dok)" sheetId="19" r:id="rId23"/>
    <sheet name="23- 5434 GÖREVDEN UZAK. (666)" sheetId="20" r:id="rId24"/>
    <sheet name="24- 5434 GÖREVDEN UZAK. (dok)" sheetId="21" r:id="rId25"/>
  </sheets>
  <definedNames>
    <definedName name="iÇİNDEKİLER">'1- 5510MSonEr(666)(ay30gün)'!$R$10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60" i="19" l="1"/>
  <c r="G39" i="25" l="1"/>
  <c r="G39" i="9"/>
  <c r="G40" i="11"/>
  <c r="K61" i="1" l="1"/>
  <c r="L60" i="21"/>
  <c r="K61" i="20"/>
  <c r="K61" i="18"/>
  <c r="L60" i="4" l="1"/>
  <c r="L69" i="21" l="1"/>
  <c r="L70" i="21" s="1"/>
  <c r="L71" i="21" s="1"/>
  <c r="K70" i="20"/>
  <c r="L70" i="19"/>
  <c r="L71" i="19" s="1"/>
  <c r="L69" i="19"/>
  <c r="K69" i="18"/>
  <c r="N68" i="4"/>
  <c r="M69" i="1"/>
  <c r="D17" i="26" l="1"/>
  <c r="H52" i="6" l="1"/>
  <c r="L52" i="6" s="1"/>
  <c r="J60" i="29" l="1"/>
  <c r="J52" i="29"/>
  <c r="L52" i="29" s="1"/>
  <c r="G40" i="29"/>
  <c r="H39" i="29"/>
  <c r="L39" i="29" s="1"/>
  <c r="H38" i="29"/>
  <c r="L38" i="29" s="1"/>
  <c r="H37" i="29"/>
  <c r="L37" i="29" s="1"/>
  <c r="H36" i="29"/>
  <c r="L36" i="29" s="1"/>
  <c r="H35" i="29"/>
  <c r="L35" i="29" s="1"/>
  <c r="H34" i="29"/>
  <c r="L34" i="29" s="1"/>
  <c r="H33" i="29"/>
  <c r="H32" i="29"/>
  <c r="L32" i="29" s="1"/>
  <c r="H31" i="29"/>
  <c r="L31" i="29" s="1"/>
  <c r="H30" i="29"/>
  <c r="L30" i="29" s="1"/>
  <c r="H29" i="29"/>
  <c r="L29" i="29" s="1"/>
  <c r="H28" i="29"/>
  <c r="L28" i="29" s="1"/>
  <c r="H27" i="29"/>
  <c r="L27" i="29" s="1"/>
  <c r="H26" i="29"/>
  <c r="L26" i="29" s="1"/>
  <c r="H25" i="29"/>
  <c r="L25" i="29" s="1"/>
  <c r="H24" i="29"/>
  <c r="L24" i="29" s="1"/>
  <c r="H23" i="29"/>
  <c r="L23" i="29" s="1"/>
  <c r="D17" i="29"/>
  <c r="D15" i="29"/>
  <c r="J14" i="29"/>
  <c r="H46" i="29" s="1"/>
  <c r="L46" i="29" s="1"/>
  <c r="J12" i="29"/>
  <c r="J16" i="29" s="1"/>
  <c r="J61" i="29" s="1"/>
  <c r="J62" i="29" s="1"/>
  <c r="J59" i="28"/>
  <c r="H51" i="28"/>
  <c r="L51" i="28" s="1"/>
  <c r="G39" i="28"/>
  <c r="H38" i="28"/>
  <c r="L38" i="28" s="1"/>
  <c r="H37" i="28"/>
  <c r="L37" i="28" s="1"/>
  <c r="H36" i="28"/>
  <c r="L36" i="28" s="1"/>
  <c r="H35" i="28"/>
  <c r="L35" i="28" s="1"/>
  <c r="H34" i="28"/>
  <c r="L34" i="28" s="1"/>
  <c r="H33" i="28"/>
  <c r="L33" i="28" s="1"/>
  <c r="H32" i="28"/>
  <c r="L32" i="28" s="1"/>
  <c r="H31" i="28"/>
  <c r="L31" i="28" s="1"/>
  <c r="H30" i="28"/>
  <c r="L30" i="28" s="1"/>
  <c r="H29" i="28"/>
  <c r="L29" i="28" s="1"/>
  <c r="H28" i="28"/>
  <c r="L28" i="28" s="1"/>
  <c r="H27" i="28"/>
  <c r="L27" i="28" s="1"/>
  <c r="H26" i="28"/>
  <c r="L26" i="28" s="1"/>
  <c r="H25" i="28"/>
  <c r="L25" i="28" s="1"/>
  <c r="H24" i="28"/>
  <c r="L24" i="28" s="1"/>
  <c r="H23" i="28"/>
  <c r="L23" i="28" s="1"/>
  <c r="H22" i="28"/>
  <c r="L22" i="28" s="1"/>
  <c r="D16" i="28"/>
  <c r="D14" i="28"/>
  <c r="J13" i="28"/>
  <c r="H45" i="28" s="1"/>
  <c r="L45" i="28" s="1"/>
  <c r="J11" i="28"/>
  <c r="H50" i="28" s="1"/>
  <c r="L50" i="28" s="1"/>
  <c r="L52" i="28" s="1"/>
  <c r="J60" i="27"/>
  <c r="J52" i="27"/>
  <c r="L52" i="27" s="1"/>
  <c r="G40" i="27"/>
  <c r="H39" i="27"/>
  <c r="L39" i="27" s="1"/>
  <c r="H38" i="27"/>
  <c r="L38" i="27" s="1"/>
  <c r="H37" i="27"/>
  <c r="L37" i="27" s="1"/>
  <c r="H36" i="27"/>
  <c r="L36" i="27" s="1"/>
  <c r="H35" i="27"/>
  <c r="L35" i="27" s="1"/>
  <c r="H34" i="27"/>
  <c r="L34" i="27" s="1"/>
  <c r="H33" i="27"/>
  <c r="L33" i="27" s="1"/>
  <c r="H32" i="27"/>
  <c r="L32" i="27" s="1"/>
  <c r="H31" i="27"/>
  <c r="L31" i="27" s="1"/>
  <c r="H30" i="27"/>
  <c r="L30" i="27" s="1"/>
  <c r="H29" i="27"/>
  <c r="L29" i="27" s="1"/>
  <c r="H28" i="27"/>
  <c r="L28" i="27" s="1"/>
  <c r="H27" i="27"/>
  <c r="L27" i="27" s="1"/>
  <c r="H26" i="27"/>
  <c r="L26" i="27" s="1"/>
  <c r="H25" i="27"/>
  <c r="L25" i="27" s="1"/>
  <c r="H24" i="27"/>
  <c r="L24" i="27" s="1"/>
  <c r="H23" i="27"/>
  <c r="D17" i="27"/>
  <c r="D15" i="27"/>
  <c r="J14" i="27"/>
  <c r="H45" i="27" s="1"/>
  <c r="J12" i="27"/>
  <c r="J16" i="27" s="1"/>
  <c r="J61" i="27" s="1"/>
  <c r="J62" i="27" s="1"/>
  <c r="J60" i="26"/>
  <c r="H52" i="26"/>
  <c r="L52" i="26" s="1"/>
  <c r="G40" i="26"/>
  <c r="H39" i="26"/>
  <c r="L39" i="26" s="1"/>
  <c r="H38" i="26"/>
  <c r="L38" i="26" s="1"/>
  <c r="H37" i="26"/>
  <c r="L37" i="26" s="1"/>
  <c r="H36" i="26"/>
  <c r="L36" i="26" s="1"/>
  <c r="H35" i="26"/>
  <c r="L35" i="26" s="1"/>
  <c r="H34" i="26"/>
  <c r="L34" i="26" s="1"/>
  <c r="H33" i="26"/>
  <c r="D60" i="26" s="1"/>
  <c r="H32" i="26"/>
  <c r="L32" i="26" s="1"/>
  <c r="H31" i="26"/>
  <c r="L31" i="26" s="1"/>
  <c r="H30" i="26"/>
  <c r="L30" i="26" s="1"/>
  <c r="H29" i="26"/>
  <c r="L29" i="26" s="1"/>
  <c r="H28" i="26"/>
  <c r="L28" i="26" s="1"/>
  <c r="H27" i="26"/>
  <c r="L27" i="26" s="1"/>
  <c r="H26" i="26"/>
  <c r="L26" i="26" s="1"/>
  <c r="H25" i="26"/>
  <c r="L25" i="26" s="1"/>
  <c r="H24" i="26"/>
  <c r="L24" i="26" s="1"/>
  <c r="H23" i="26"/>
  <c r="D15" i="26"/>
  <c r="J14" i="26"/>
  <c r="H44" i="26" s="1"/>
  <c r="L44" i="26" s="1"/>
  <c r="J12" i="26"/>
  <c r="J16" i="26" s="1"/>
  <c r="J61" i="26" s="1"/>
  <c r="J62" i="26" s="1"/>
  <c r="J59" i="25"/>
  <c r="J51" i="25"/>
  <c r="L51" i="25" s="1"/>
  <c r="H38" i="25"/>
  <c r="L38" i="25" s="1"/>
  <c r="H37" i="25"/>
  <c r="L37" i="25" s="1"/>
  <c r="H36" i="25"/>
  <c r="L36" i="25" s="1"/>
  <c r="H35" i="25"/>
  <c r="L35" i="25" s="1"/>
  <c r="H34" i="25"/>
  <c r="L34" i="25" s="1"/>
  <c r="H33" i="25"/>
  <c r="L33" i="25" s="1"/>
  <c r="H32" i="25"/>
  <c r="L32" i="25" s="1"/>
  <c r="H31" i="25"/>
  <c r="L31" i="25" s="1"/>
  <c r="H30" i="25"/>
  <c r="L30" i="25" s="1"/>
  <c r="H29" i="25"/>
  <c r="L29" i="25" s="1"/>
  <c r="H28" i="25"/>
  <c r="L28" i="25" s="1"/>
  <c r="H27" i="25"/>
  <c r="L27" i="25" s="1"/>
  <c r="H26" i="25"/>
  <c r="L26" i="25" s="1"/>
  <c r="H25" i="25"/>
  <c r="L25" i="25" s="1"/>
  <c r="H24" i="25"/>
  <c r="L24" i="25" s="1"/>
  <c r="H23" i="25"/>
  <c r="L23" i="25" s="1"/>
  <c r="H22" i="25"/>
  <c r="D15" i="25"/>
  <c r="J14" i="25"/>
  <c r="H42" i="25" s="1"/>
  <c r="J12" i="25"/>
  <c r="J16" i="25" s="1"/>
  <c r="J60" i="24"/>
  <c r="H52" i="24"/>
  <c r="L52" i="24" s="1"/>
  <c r="G39" i="24"/>
  <c r="H38" i="24"/>
  <c r="L38" i="24" s="1"/>
  <c r="H37" i="24"/>
  <c r="L37" i="24" s="1"/>
  <c r="H36" i="24"/>
  <c r="L36" i="24" s="1"/>
  <c r="H35" i="24"/>
  <c r="L35" i="24" s="1"/>
  <c r="H34" i="24"/>
  <c r="L34" i="24" s="1"/>
  <c r="H33" i="24"/>
  <c r="L33" i="24" s="1"/>
  <c r="H32" i="24"/>
  <c r="D60" i="24" s="1"/>
  <c r="H31" i="24"/>
  <c r="L31" i="24" s="1"/>
  <c r="H30" i="24"/>
  <c r="L30" i="24" s="1"/>
  <c r="H29" i="24"/>
  <c r="L29" i="24" s="1"/>
  <c r="H28" i="24"/>
  <c r="L28" i="24" s="1"/>
  <c r="H27" i="24"/>
  <c r="L27" i="24" s="1"/>
  <c r="H26" i="24"/>
  <c r="L26" i="24" s="1"/>
  <c r="H25" i="24"/>
  <c r="L25" i="24" s="1"/>
  <c r="H24" i="24"/>
  <c r="L24" i="24" s="1"/>
  <c r="H23" i="24"/>
  <c r="L23" i="24" s="1"/>
  <c r="H22" i="24"/>
  <c r="L22" i="24" s="1"/>
  <c r="D15" i="24"/>
  <c r="J14" i="24"/>
  <c r="H43" i="24" s="1"/>
  <c r="L43" i="24" s="1"/>
  <c r="J12" i="24"/>
  <c r="J16" i="24" s="1"/>
  <c r="J60" i="23"/>
  <c r="J52" i="23"/>
  <c r="L52" i="23" s="1"/>
  <c r="G40" i="23"/>
  <c r="H39" i="23"/>
  <c r="L39" i="23" s="1"/>
  <c r="H38" i="23"/>
  <c r="L38" i="23" s="1"/>
  <c r="H37" i="23"/>
  <c r="L37" i="23" s="1"/>
  <c r="H36" i="23"/>
  <c r="L36" i="23" s="1"/>
  <c r="H35" i="23"/>
  <c r="L35" i="23" s="1"/>
  <c r="H34" i="23"/>
  <c r="L34" i="23" s="1"/>
  <c r="H33" i="23"/>
  <c r="H32" i="23"/>
  <c r="L32" i="23" s="1"/>
  <c r="H31" i="23"/>
  <c r="L31" i="23" s="1"/>
  <c r="H30" i="23"/>
  <c r="L30" i="23" s="1"/>
  <c r="H29" i="23"/>
  <c r="L29" i="23" s="1"/>
  <c r="L28" i="23"/>
  <c r="H28" i="23"/>
  <c r="H27" i="23"/>
  <c r="L27" i="23" s="1"/>
  <c r="H26" i="23"/>
  <c r="L26" i="23" s="1"/>
  <c r="H25" i="23"/>
  <c r="H24" i="23"/>
  <c r="L24" i="23" s="1"/>
  <c r="H23" i="23"/>
  <c r="L23" i="23" s="1"/>
  <c r="D15" i="23"/>
  <c r="J14" i="23"/>
  <c r="H46" i="23" s="1"/>
  <c r="L46" i="23" s="1"/>
  <c r="J12" i="23"/>
  <c r="J16" i="23" s="1"/>
  <c r="J61" i="23" s="1"/>
  <c r="J62" i="23" s="1"/>
  <c r="J59" i="22"/>
  <c r="H51" i="22"/>
  <c r="L51" i="22" s="1"/>
  <c r="G39" i="22"/>
  <c r="H38" i="22"/>
  <c r="L38" i="22" s="1"/>
  <c r="H37" i="22"/>
  <c r="L37" i="22" s="1"/>
  <c r="H36" i="22"/>
  <c r="L36" i="22" s="1"/>
  <c r="H35" i="22"/>
  <c r="L35" i="22" s="1"/>
  <c r="H34" i="22"/>
  <c r="L34" i="22" s="1"/>
  <c r="H33" i="22"/>
  <c r="L33" i="22" s="1"/>
  <c r="H32" i="22"/>
  <c r="D59" i="22" s="1"/>
  <c r="H31" i="22"/>
  <c r="L31" i="22" s="1"/>
  <c r="H30" i="22"/>
  <c r="L30" i="22" s="1"/>
  <c r="H29" i="22"/>
  <c r="L29" i="22" s="1"/>
  <c r="H28" i="22"/>
  <c r="L28" i="22" s="1"/>
  <c r="L27" i="22"/>
  <c r="H27" i="22"/>
  <c r="H26" i="22"/>
  <c r="L26" i="22" s="1"/>
  <c r="H25" i="22"/>
  <c r="L25" i="22" s="1"/>
  <c r="H24" i="22"/>
  <c r="H23" i="22"/>
  <c r="L23" i="22" s="1"/>
  <c r="H22" i="22"/>
  <c r="L22" i="22" s="1"/>
  <c r="D15" i="22"/>
  <c r="J14" i="22"/>
  <c r="H44" i="22" s="1"/>
  <c r="J12" i="22"/>
  <c r="H50" i="22" s="1"/>
  <c r="L50" i="22" s="1"/>
  <c r="H30" i="21"/>
  <c r="L30" i="21" s="1"/>
  <c r="H29" i="21"/>
  <c r="L29" i="21" s="1"/>
  <c r="H28" i="21"/>
  <c r="L28" i="21" s="1"/>
  <c r="H27" i="21"/>
  <c r="L27" i="21" s="1"/>
  <c r="H31" i="20"/>
  <c r="H30" i="20"/>
  <c r="H29" i="20"/>
  <c r="H28" i="20"/>
  <c r="L62" i="21"/>
  <c r="J52" i="21"/>
  <c r="L52" i="21" s="1"/>
  <c r="L46" i="21"/>
  <c r="H45" i="21"/>
  <c r="L45" i="21" s="1"/>
  <c r="G39" i="21"/>
  <c r="D14" i="21"/>
  <c r="J13" i="21"/>
  <c r="J11" i="21"/>
  <c r="J14" i="21" l="1"/>
  <c r="H43" i="21"/>
  <c r="H44" i="21"/>
  <c r="H42" i="21"/>
  <c r="H39" i="25"/>
  <c r="L33" i="23"/>
  <c r="L52" i="22"/>
  <c r="O43" i="29"/>
  <c r="P43" i="29" s="1"/>
  <c r="H40" i="29"/>
  <c r="L40" i="29" s="1"/>
  <c r="H40" i="27"/>
  <c r="L23" i="27"/>
  <c r="H46" i="27"/>
  <c r="L46" i="27" s="1"/>
  <c r="J15" i="26"/>
  <c r="O43" i="26" s="1"/>
  <c r="P43" i="26" s="1"/>
  <c r="H46" i="26"/>
  <c r="L46" i="26" s="1"/>
  <c r="H40" i="26"/>
  <c r="L40" i="26" s="1"/>
  <c r="H45" i="26"/>
  <c r="H51" i="26"/>
  <c r="L51" i="26" s="1"/>
  <c r="L53" i="26" s="1"/>
  <c r="H43" i="26"/>
  <c r="J60" i="25"/>
  <c r="J61" i="25" s="1"/>
  <c r="L39" i="25"/>
  <c r="H39" i="24"/>
  <c r="L39" i="24" s="1"/>
  <c r="H44" i="24"/>
  <c r="L44" i="24" s="1"/>
  <c r="J15" i="23"/>
  <c r="H40" i="23"/>
  <c r="L40" i="23" s="1"/>
  <c r="L25" i="23"/>
  <c r="H39" i="22"/>
  <c r="L39" i="22" s="1"/>
  <c r="G54" i="22" s="1"/>
  <c r="H23" i="21"/>
  <c r="L23" i="21" s="1"/>
  <c r="L44" i="21"/>
  <c r="L43" i="21"/>
  <c r="H31" i="21"/>
  <c r="L31" i="21" s="1"/>
  <c r="H37" i="21"/>
  <c r="L37" i="21" s="1"/>
  <c r="H36" i="21"/>
  <c r="L36" i="21" s="1"/>
  <c r="H22" i="21"/>
  <c r="H51" i="21" s="1"/>
  <c r="H35" i="21"/>
  <c r="L35" i="21" s="1"/>
  <c r="H26" i="21"/>
  <c r="L26" i="21" s="1"/>
  <c r="H38" i="21"/>
  <c r="L38" i="21" s="1"/>
  <c r="H34" i="21"/>
  <c r="L34" i="21" s="1"/>
  <c r="H25" i="21"/>
  <c r="L25" i="21" s="1"/>
  <c r="H33" i="21"/>
  <c r="L33" i="21" s="1"/>
  <c r="H24" i="21"/>
  <c r="H32" i="21"/>
  <c r="L32" i="21" s="1"/>
  <c r="J15" i="29"/>
  <c r="L33" i="29"/>
  <c r="H43" i="29"/>
  <c r="H44" i="29"/>
  <c r="L44" i="29" s="1"/>
  <c r="D60" i="29"/>
  <c r="H45" i="29"/>
  <c r="D59" i="28"/>
  <c r="J14" i="28"/>
  <c r="O42" i="28" s="1"/>
  <c r="P42" i="28" s="1"/>
  <c r="H42" i="28"/>
  <c r="H43" i="28"/>
  <c r="L43" i="28" s="1"/>
  <c r="J15" i="28"/>
  <c r="J60" i="28" s="1"/>
  <c r="J61" i="28" s="1"/>
  <c r="H39" i="28"/>
  <c r="L39" i="28" s="1"/>
  <c r="H44" i="28"/>
  <c r="L40" i="27"/>
  <c r="L45" i="27"/>
  <c r="D61" i="27"/>
  <c r="H44" i="27"/>
  <c r="L44" i="27" s="1"/>
  <c r="D60" i="27"/>
  <c r="H51" i="27"/>
  <c r="J51" i="27" s="1"/>
  <c r="L51" i="27" s="1"/>
  <c r="L53" i="27" s="1"/>
  <c r="J15" i="27"/>
  <c r="O43" i="27" s="1"/>
  <c r="P43" i="27" s="1"/>
  <c r="H43" i="27"/>
  <c r="L33" i="26"/>
  <c r="L23" i="26"/>
  <c r="L42" i="25"/>
  <c r="J15" i="25"/>
  <c r="H45" i="25"/>
  <c r="L45" i="25" s="1"/>
  <c r="L22" i="25"/>
  <c r="H43" i="25"/>
  <c r="L43" i="25" s="1"/>
  <c r="H44" i="25"/>
  <c r="D59" i="25"/>
  <c r="J61" i="24"/>
  <c r="J62" i="24" s="1"/>
  <c r="H51" i="24"/>
  <c r="L51" i="24" s="1"/>
  <c r="L53" i="24" s="1"/>
  <c r="L32" i="24"/>
  <c r="H42" i="24"/>
  <c r="J15" i="24"/>
  <c r="H45" i="24"/>
  <c r="L45" i="24" s="1"/>
  <c r="H44" i="23"/>
  <c r="L44" i="23" s="1"/>
  <c r="D60" i="23"/>
  <c r="H45" i="23"/>
  <c r="D61" i="23" s="1"/>
  <c r="H43" i="23"/>
  <c r="L44" i="22"/>
  <c r="L32" i="22"/>
  <c r="H42" i="22"/>
  <c r="J15" i="22"/>
  <c r="H43" i="22"/>
  <c r="L43" i="22" s="1"/>
  <c r="H45" i="22"/>
  <c r="L45" i="22" s="1"/>
  <c r="L24" i="22"/>
  <c r="J16" i="22"/>
  <c r="J60" i="22" s="1"/>
  <c r="J61" i="22" s="1"/>
  <c r="L31" i="20"/>
  <c r="L30" i="20"/>
  <c r="J53" i="20"/>
  <c r="L53" i="20" s="1"/>
  <c r="H47" i="20"/>
  <c r="L47" i="20" s="1"/>
  <c r="H46" i="20"/>
  <c r="L46" i="20" s="1"/>
  <c r="G40" i="20"/>
  <c r="L28" i="20"/>
  <c r="D15" i="20"/>
  <c r="J14" i="20"/>
  <c r="J12" i="20"/>
  <c r="J16" i="20" s="1"/>
  <c r="H43" i="19"/>
  <c r="L62" i="19"/>
  <c r="J52" i="19"/>
  <c r="L52" i="19" s="1"/>
  <c r="L46" i="19"/>
  <c r="H45" i="19"/>
  <c r="L45" i="19" s="1"/>
  <c r="G39" i="19"/>
  <c r="H38" i="19"/>
  <c r="L38" i="19" s="1"/>
  <c r="H37" i="19"/>
  <c r="L37" i="19" s="1"/>
  <c r="H36" i="19"/>
  <c r="L36" i="19" s="1"/>
  <c r="H35" i="19"/>
  <c r="L35" i="19" s="1"/>
  <c r="H34" i="19"/>
  <c r="L34" i="19" s="1"/>
  <c r="H33" i="19"/>
  <c r="L33" i="19" s="1"/>
  <c r="H32" i="19"/>
  <c r="L32" i="19" s="1"/>
  <c r="H31" i="19"/>
  <c r="L31" i="19" s="1"/>
  <c r="H30" i="19"/>
  <c r="L30" i="19" s="1"/>
  <c r="H29" i="19"/>
  <c r="L29" i="19" s="1"/>
  <c r="H28" i="19"/>
  <c r="L28" i="19" s="1"/>
  <c r="H27" i="19"/>
  <c r="L27" i="19" s="1"/>
  <c r="H26" i="19"/>
  <c r="L26" i="19" s="1"/>
  <c r="H25" i="19"/>
  <c r="L25" i="19" s="1"/>
  <c r="H24" i="19"/>
  <c r="L24" i="19" s="1"/>
  <c r="H23" i="19"/>
  <c r="H22" i="19"/>
  <c r="D14" i="19"/>
  <c r="J13" i="19"/>
  <c r="H44" i="19" s="1"/>
  <c r="L44" i="19" s="1"/>
  <c r="J11" i="19"/>
  <c r="H44" i="18"/>
  <c r="L44" i="18" s="1"/>
  <c r="J53" i="18"/>
  <c r="L53" i="18" s="1"/>
  <c r="H47" i="18"/>
  <c r="L47" i="18" s="1"/>
  <c r="H46" i="18"/>
  <c r="L46" i="18" s="1"/>
  <c r="G40" i="18"/>
  <c r="H39" i="18"/>
  <c r="L39" i="18" s="1"/>
  <c r="H38" i="18"/>
  <c r="L38" i="18" s="1"/>
  <c r="H37" i="18"/>
  <c r="L37" i="18" s="1"/>
  <c r="H36" i="18"/>
  <c r="L36" i="18" s="1"/>
  <c r="H35" i="18"/>
  <c r="L35" i="18" s="1"/>
  <c r="H34" i="18"/>
  <c r="L34" i="18" s="1"/>
  <c r="H33" i="18"/>
  <c r="H32" i="18"/>
  <c r="L32" i="18" s="1"/>
  <c r="H31" i="18"/>
  <c r="L31" i="18" s="1"/>
  <c r="H30" i="18"/>
  <c r="L30" i="18" s="1"/>
  <c r="H29" i="18"/>
  <c r="L29" i="18" s="1"/>
  <c r="H28" i="18"/>
  <c r="L28" i="18" s="1"/>
  <c r="H27" i="18"/>
  <c r="L27" i="18" s="1"/>
  <c r="H26" i="18"/>
  <c r="L26" i="18" s="1"/>
  <c r="H25" i="18"/>
  <c r="L25" i="18" s="1"/>
  <c r="H24" i="18"/>
  <c r="L24" i="18" s="1"/>
  <c r="H23" i="18"/>
  <c r="D15" i="18"/>
  <c r="J14" i="18"/>
  <c r="H45" i="18" s="1"/>
  <c r="L45" i="18" s="1"/>
  <c r="J12" i="18"/>
  <c r="J16" i="18" s="1"/>
  <c r="J52" i="4"/>
  <c r="L52" i="4" s="1"/>
  <c r="D14" i="4"/>
  <c r="J53" i="1"/>
  <c r="L53" i="1" s="1"/>
  <c r="H47" i="1"/>
  <c r="L47" i="1" s="1"/>
  <c r="H46" i="1"/>
  <c r="L46" i="1" s="1"/>
  <c r="D15" i="1"/>
  <c r="J51" i="17"/>
  <c r="L51" i="17" s="1"/>
  <c r="G39" i="17"/>
  <c r="H30" i="17"/>
  <c r="L30" i="17" s="1"/>
  <c r="H29" i="17"/>
  <c r="L29" i="17" s="1"/>
  <c r="H28" i="17"/>
  <c r="L28" i="17" s="1"/>
  <c r="H27" i="17"/>
  <c r="L27" i="17" s="1"/>
  <c r="J16" i="17"/>
  <c r="D15" i="17"/>
  <c r="H34" i="17" s="1"/>
  <c r="L34" i="17" s="1"/>
  <c r="J14" i="17"/>
  <c r="J12" i="17"/>
  <c r="H30" i="15"/>
  <c r="L30" i="15" s="1"/>
  <c r="H29" i="15"/>
  <c r="L29" i="15" s="1"/>
  <c r="H28" i="15"/>
  <c r="L28" i="15" s="1"/>
  <c r="H27" i="15"/>
  <c r="L27" i="15" s="1"/>
  <c r="J51" i="15"/>
  <c r="L51" i="15" s="1"/>
  <c r="G39" i="15"/>
  <c r="D15" i="15"/>
  <c r="J59" i="15" s="1"/>
  <c r="J14" i="15"/>
  <c r="J12" i="15"/>
  <c r="J16" i="15" s="1"/>
  <c r="J52" i="14"/>
  <c r="L52" i="14" s="1"/>
  <c r="J60" i="14"/>
  <c r="G39" i="14"/>
  <c r="H38" i="14"/>
  <c r="L38" i="14" s="1"/>
  <c r="H37" i="14"/>
  <c r="L37" i="14" s="1"/>
  <c r="H36" i="14"/>
  <c r="L36" i="14" s="1"/>
  <c r="H35" i="14"/>
  <c r="L35" i="14" s="1"/>
  <c r="H34" i="14"/>
  <c r="L34" i="14" s="1"/>
  <c r="H33" i="14"/>
  <c r="L33" i="14" s="1"/>
  <c r="H32" i="14"/>
  <c r="L32" i="14" s="1"/>
  <c r="H31" i="14"/>
  <c r="L31" i="14" s="1"/>
  <c r="H30" i="14"/>
  <c r="L30" i="14" s="1"/>
  <c r="H29" i="14"/>
  <c r="L29" i="14" s="1"/>
  <c r="H28" i="14"/>
  <c r="L28" i="14" s="1"/>
  <c r="H27" i="14"/>
  <c r="L27" i="14" s="1"/>
  <c r="H26" i="14"/>
  <c r="L26" i="14" s="1"/>
  <c r="H25" i="14"/>
  <c r="L25" i="14" s="1"/>
  <c r="H24" i="14"/>
  <c r="L24" i="14" s="1"/>
  <c r="H23" i="14"/>
  <c r="L23" i="14" s="1"/>
  <c r="H22" i="14"/>
  <c r="L22" i="14" s="1"/>
  <c r="D16" i="14"/>
  <c r="D14" i="14"/>
  <c r="J13" i="14"/>
  <c r="H45" i="14" s="1"/>
  <c r="L45" i="14" s="1"/>
  <c r="J11" i="14"/>
  <c r="J60" i="13"/>
  <c r="H52" i="13"/>
  <c r="L52" i="13" s="1"/>
  <c r="G40" i="13"/>
  <c r="H39" i="13"/>
  <c r="L39" i="13" s="1"/>
  <c r="H38" i="13"/>
  <c r="L38" i="13" s="1"/>
  <c r="H37" i="13"/>
  <c r="L37" i="13" s="1"/>
  <c r="H36" i="13"/>
  <c r="L36" i="13" s="1"/>
  <c r="H35" i="13"/>
  <c r="L35" i="13" s="1"/>
  <c r="H34" i="13"/>
  <c r="L34" i="13" s="1"/>
  <c r="H33" i="13"/>
  <c r="L33" i="13" s="1"/>
  <c r="H32" i="13"/>
  <c r="L32" i="13" s="1"/>
  <c r="H31" i="13"/>
  <c r="L31" i="13" s="1"/>
  <c r="H30" i="13"/>
  <c r="L30" i="13" s="1"/>
  <c r="H29" i="13"/>
  <c r="L29" i="13" s="1"/>
  <c r="H28" i="13"/>
  <c r="L28" i="13" s="1"/>
  <c r="H27" i="13"/>
  <c r="L27" i="13" s="1"/>
  <c r="H26" i="13"/>
  <c r="L26" i="13" s="1"/>
  <c r="H25" i="13"/>
  <c r="L25" i="13" s="1"/>
  <c r="H24" i="13"/>
  <c r="H23" i="13"/>
  <c r="L23" i="13" s="1"/>
  <c r="D17" i="13"/>
  <c r="D15" i="13"/>
  <c r="J14" i="13"/>
  <c r="H44" i="13" s="1"/>
  <c r="L44" i="13" s="1"/>
  <c r="J12" i="13"/>
  <c r="J16" i="13" s="1"/>
  <c r="J52" i="12"/>
  <c r="L52" i="12" s="1"/>
  <c r="J51" i="9"/>
  <c r="L51" i="9" s="1"/>
  <c r="J60" i="12"/>
  <c r="G40" i="12"/>
  <c r="H39" i="12"/>
  <c r="L39" i="12" s="1"/>
  <c r="H38" i="12"/>
  <c r="L38" i="12" s="1"/>
  <c r="H37" i="12"/>
  <c r="L37" i="12" s="1"/>
  <c r="H36" i="12"/>
  <c r="L36" i="12" s="1"/>
  <c r="H35" i="12"/>
  <c r="L35" i="12" s="1"/>
  <c r="H34" i="12"/>
  <c r="L34" i="12" s="1"/>
  <c r="H33" i="12"/>
  <c r="L33" i="12" s="1"/>
  <c r="H32" i="12"/>
  <c r="L32" i="12" s="1"/>
  <c r="H31" i="12"/>
  <c r="L31" i="12" s="1"/>
  <c r="H30" i="12"/>
  <c r="L30" i="12" s="1"/>
  <c r="H29" i="12"/>
  <c r="L29" i="12" s="1"/>
  <c r="H28" i="12"/>
  <c r="L28" i="12" s="1"/>
  <c r="H27" i="12"/>
  <c r="L27" i="12" s="1"/>
  <c r="H26" i="12"/>
  <c r="L26" i="12" s="1"/>
  <c r="H25" i="12"/>
  <c r="L25" i="12" s="1"/>
  <c r="H24" i="12"/>
  <c r="L24" i="12" s="1"/>
  <c r="H23" i="12"/>
  <c r="L23" i="12" s="1"/>
  <c r="D17" i="12"/>
  <c r="D15" i="12"/>
  <c r="J14" i="12"/>
  <c r="H46" i="12" s="1"/>
  <c r="L46" i="12" s="1"/>
  <c r="J12" i="12"/>
  <c r="J16" i="12" s="1"/>
  <c r="D17" i="11"/>
  <c r="H51" i="19" l="1"/>
  <c r="H44" i="20"/>
  <c r="L44" i="20" s="1"/>
  <c r="K63" i="20"/>
  <c r="K71" i="20"/>
  <c r="K72" i="20" s="1"/>
  <c r="H51" i="23"/>
  <c r="K63" i="18"/>
  <c r="K70" i="18"/>
  <c r="K71" i="18" s="1"/>
  <c r="H42" i="17"/>
  <c r="J59" i="17"/>
  <c r="J60" i="17" s="1"/>
  <c r="J61" i="17" s="1"/>
  <c r="K60" i="18"/>
  <c r="K62" i="18" s="1"/>
  <c r="H52" i="18"/>
  <c r="D61" i="24"/>
  <c r="D62" i="24" s="1"/>
  <c r="D64" i="24" s="1"/>
  <c r="D65" i="24" s="1"/>
  <c r="R44" i="24"/>
  <c r="G55" i="24" s="1"/>
  <c r="L42" i="21"/>
  <c r="H40" i="13"/>
  <c r="J15" i="18"/>
  <c r="L59" i="19"/>
  <c r="L61" i="19" s="1"/>
  <c r="L63" i="19" s="1"/>
  <c r="L64" i="19" s="1"/>
  <c r="R43" i="27"/>
  <c r="G55" i="27"/>
  <c r="G55" i="26"/>
  <c r="L43" i="26"/>
  <c r="L47" i="26" s="1"/>
  <c r="L45" i="26"/>
  <c r="R43" i="26" s="1"/>
  <c r="D61" i="26"/>
  <c r="D62" i="26" s="1"/>
  <c r="D64" i="26" s="1"/>
  <c r="D65" i="26" s="1"/>
  <c r="H39" i="21"/>
  <c r="L39" i="21" s="1"/>
  <c r="L47" i="21"/>
  <c r="L22" i="21"/>
  <c r="J51" i="21"/>
  <c r="L51" i="21" s="1"/>
  <c r="L53" i="21" s="1"/>
  <c r="L22" i="19"/>
  <c r="J51" i="19"/>
  <c r="L51" i="19" s="1"/>
  <c r="L53" i="19" s="1"/>
  <c r="H22" i="17"/>
  <c r="L22" i="17" s="1"/>
  <c r="H23" i="17"/>
  <c r="L23" i="17" s="1"/>
  <c r="H31" i="17"/>
  <c r="L31" i="17" s="1"/>
  <c r="H38" i="17"/>
  <c r="L38" i="17" s="1"/>
  <c r="H24" i="17"/>
  <c r="L24" i="17" s="1"/>
  <c r="H32" i="17"/>
  <c r="H26" i="17"/>
  <c r="L26" i="17" s="1"/>
  <c r="H35" i="17"/>
  <c r="L35" i="17" s="1"/>
  <c r="H36" i="17"/>
  <c r="L36" i="17" s="1"/>
  <c r="H37" i="15"/>
  <c r="L37" i="15" s="1"/>
  <c r="H43" i="15"/>
  <c r="L43" i="15" s="1"/>
  <c r="H44" i="15"/>
  <c r="L44" i="15" s="1"/>
  <c r="H45" i="15"/>
  <c r="L45" i="15" s="1"/>
  <c r="H42" i="15"/>
  <c r="L59" i="21"/>
  <c r="L61" i="21" s="1"/>
  <c r="L63" i="21" s="1"/>
  <c r="L64" i="21" s="1"/>
  <c r="L24" i="21"/>
  <c r="H33" i="20"/>
  <c r="H34" i="20"/>
  <c r="L34" i="20" s="1"/>
  <c r="H35" i="20"/>
  <c r="L35" i="20" s="1"/>
  <c r="H23" i="20"/>
  <c r="H25" i="20"/>
  <c r="L25" i="20" s="1"/>
  <c r="H38" i="20"/>
  <c r="L38" i="20" s="1"/>
  <c r="H27" i="20"/>
  <c r="L27" i="20" s="1"/>
  <c r="H36" i="20"/>
  <c r="L36" i="20" s="1"/>
  <c r="H24" i="20"/>
  <c r="L24" i="20" s="1"/>
  <c r="H37" i="20"/>
  <c r="L37" i="20" s="1"/>
  <c r="H26" i="20"/>
  <c r="L26" i="20" s="1"/>
  <c r="H39" i="20"/>
  <c r="L39" i="20" s="1"/>
  <c r="H32" i="20"/>
  <c r="L32" i="20" s="1"/>
  <c r="L33" i="18"/>
  <c r="H43" i="18"/>
  <c r="L43" i="18" s="1"/>
  <c r="L48" i="18" s="1"/>
  <c r="H40" i="18"/>
  <c r="L40" i="18" s="1"/>
  <c r="Q43" i="29"/>
  <c r="L43" i="29"/>
  <c r="R43" i="29"/>
  <c r="L45" i="29"/>
  <c r="T43" i="29" s="1"/>
  <c r="D61" i="29"/>
  <c r="D62" i="29" s="1"/>
  <c r="D64" i="29" s="1"/>
  <c r="D65" i="29" s="1"/>
  <c r="H51" i="29"/>
  <c r="J51" i="29" s="1"/>
  <c r="L51" i="29" s="1"/>
  <c r="L53" i="29" s="1"/>
  <c r="Q42" i="28"/>
  <c r="L42" i="28"/>
  <c r="R42" i="28"/>
  <c r="L44" i="28"/>
  <c r="T42" i="28" s="1"/>
  <c r="G54" i="28" s="1"/>
  <c r="D60" i="28"/>
  <c r="D61" i="28"/>
  <c r="D63" i="28" s="1"/>
  <c r="D64" i="28" s="1"/>
  <c r="L43" i="27"/>
  <c r="D62" i="27"/>
  <c r="D64" i="27" s="1"/>
  <c r="D65" i="27" s="1"/>
  <c r="Q42" i="25"/>
  <c r="O42" i="25"/>
  <c r="D60" i="25"/>
  <c r="D61" i="25" s="1"/>
  <c r="D63" i="25" s="1"/>
  <c r="D64" i="25" s="1"/>
  <c r="P44" i="25"/>
  <c r="L44" i="25"/>
  <c r="R44" i="25" s="1"/>
  <c r="H50" i="25"/>
  <c r="J50" i="25" s="1"/>
  <c r="L50" i="25" s="1"/>
  <c r="L52" i="25" s="1"/>
  <c r="P44" i="24"/>
  <c r="O42" i="24"/>
  <c r="L42" i="24"/>
  <c r="L43" i="23"/>
  <c r="D62" i="23"/>
  <c r="D64" i="23" s="1"/>
  <c r="D65" i="23" s="1"/>
  <c r="L45" i="23"/>
  <c r="P45" i="23" s="1"/>
  <c r="J51" i="23"/>
  <c r="L51" i="23" s="1"/>
  <c r="L53" i="23" s="1"/>
  <c r="G55" i="23" s="1"/>
  <c r="L42" i="22"/>
  <c r="D60" i="22"/>
  <c r="D61" i="22" s="1"/>
  <c r="D63" i="22" s="1"/>
  <c r="D64" i="22" s="1"/>
  <c r="P44" i="22"/>
  <c r="L29" i="20"/>
  <c r="J15" i="20"/>
  <c r="H43" i="20" s="1"/>
  <c r="L43" i="20" s="1"/>
  <c r="H39" i="19"/>
  <c r="L39" i="19" s="1"/>
  <c r="H42" i="19"/>
  <c r="J14" i="19"/>
  <c r="L43" i="19"/>
  <c r="L23" i="19"/>
  <c r="K64" i="18"/>
  <c r="K65" i="18" s="1"/>
  <c r="J52" i="18"/>
  <c r="L52" i="18" s="1"/>
  <c r="L54" i="18" s="1"/>
  <c r="L23" i="18"/>
  <c r="H32" i="15"/>
  <c r="H36" i="15"/>
  <c r="L36" i="15" s="1"/>
  <c r="H26" i="15"/>
  <c r="L26" i="15" s="1"/>
  <c r="H31" i="15"/>
  <c r="L31" i="15" s="1"/>
  <c r="H22" i="15"/>
  <c r="H35" i="15"/>
  <c r="L35" i="15" s="1"/>
  <c r="H25" i="15"/>
  <c r="L25" i="15" s="1"/>
  <c r="H38" i="15"/>
  <c r="L38" i="15" s="1"/>
  <c r="H34" i="15"/>
  <c r="L34" i="15" s="1"/>
  <c r="H24" i="15"/>
  <c r="L24" i="15" s="1"/>
  <c r="H33" i="15"/>
  <c r="L33" i="15" s="1"/>
  <c r="H23" i="15"/>
  <c r="L23" i="15" s="1"/>
  <c r="H44" i="17"/>
  <c r="H43" i="17"/>
  <c r="L43" i="17" s="1"/>
  <c r="H45" i="17"/>
  <c r="L45" i="17" s="1"/>
  <c r="H25" i="17"/>
  <c r="L25" i="17" s="1"/>
  <c r="H33" i="17"/>
  <c r="L33" i="17" s="1"/>
  <c r="H37" i="17"/>
  <c r="L37" i="17" s="1"/>
  <c r="J60" i="15"/>
  <c r="J61" i="15" s="1"/>
  <c r="H39" i="14"/>
  <c r="L39" i="14" s="1"/>
  <c r="D60" i="14"/>
  <c r="J14" i="14"/>
  <c r="O42" i="14" s="1"/>
  <c r="P42" i="14" s="1"/>
  <c r="H42" i="14"/>
  <c r="H43" i="14"/>
  <c r="L43" i="14" s="1"/>
  <c r="J15" i="14"/>
  <c r="J61" i="14" s="1"/>
  <c r="J62" i="14" s="1"/>
  <c r="H44" i="14"/>
  <c r="H51" i="14" s="1"/>
  <c r="D60" i="13"/>
  <c r="L40" i="13"/>
  <c r="J61" i="13"/>
  <c r="J62" i="13" s="1"/>
  <c r="L24" i="13"/>
  <c r="H51" i="13"/>
  <c r="L51" i="13" s="1"/>
  <c r="L53" i="13" s="1"/>
  <c r="J15" i="13"/>
  <c r="O43" i="13" s="1"/>
  <c r="P43" i="13" s="1"/>
  <c r="H43" i="13"/>
  <c r="H45" i="13"/>
  <c r="H46" i="13"/>
  <c r="L46" i="13" s="1"/>
  <c r="D60" i="12"/>
  <c r="J61" i="12"/>
  <c r="J62" i="12" s="1"/>
  <c r="J15" i="12"/>
  <c r="O43" i="12" s="1"/>
  <c r="P43" i="12" s="1"/>
  <c r="H40" i="12"/>
  <c r="L40" i="12" s="1"/>
  <c r="H44" i="12"/>
  <c r="L44" i="12" s="1"/>
  <c r="H43" i="12"/>
  <c r="H45" i="12"/>
  <c r="H51" i="12" s="1"/>
  <c r="J51" i="12" s="1"/>
  <c r="L51" i="12" s="1"/>
  <c r="L53" i="12" s="1"/>
  <c r="J60" i="11"/>
  <c r="H52" i="11"/>
  <c r="L52" i="11" s="1"/>
  <c r="H39" i="11"/>
  <c r="L39" i="11" s="1"/>
  <c r="H38" i="11"/>
  <c r="L38" i="11" s="1"/>
  <c r="H37" i="11"/>
  <c r="L37" i="11" s="1"/>
  <c r="H36" i="11"/>
  <c r="L36" i="11" s="1"/>
  <c r="H35" i="11"/>
  <c r="L35" i="11" s="1"/>
  <c r="H34" i="11"/>
  <c r="L34" i="11" s="1"/>
  <c r="H33" i="11"/>
  <c r="L33" i="11" s="1"/>
  <c r="H32" i="11"/>
  <c r="L32" i="11" s="1"/>
  <c r="H31" i="11"/>
  <c r="L31" i="11" s="1"/>
  <c r="H30" i="11"/>
  <c r="L30" i="11" s="1"/>
  <c r="H29" i="11"/>
  <c r="L29" i="11" s="1"/>
  <c r="H28" i="11"/>
  <c r="L28" i="11" s="1"/>
  <c r="H27" i="11"/>
  <c r="L27" i="11" s="1"/>
  <c r="H26" i="11"/>
  <c r="L26" i="11" s="1"/>
  <c r="H25" i="11"/>
  <c r="L25" i="11" s="1"/>
  <c r="H24" i="11"/>
  <c r="L24" i="11" s="1"/>
  <c r="H23" i="11"/>
  <c r="D15" i="11"/>
  <c r="J14" i="11"/>
  <c r="H46" i="11" s="1"/>
  <c r="L46" i="11" s="1"/>
  <c r="J12" i="11"/>
  <c r="J16" i="11" s="1"/>
  <c r="J59" i="9"/>
  <c r="H38" i="9"/>
  <c r="L38" i="9" s="1"/>
  <c r="H37" i="9"/>
  <c r="L37" i="9" s="1"/>
  <c r="H36" i="9"/>
  <c r="L36" i="9" s="1"/>
  <c r="H35" i="9"/>
  <c r="L35" i="9" s="1"/>
  <c r="H34" i="9"/>
  <c r="L34" i="9" s="1"/>
  <c r="H33" i="9"/>
  <c r="L33" i="9" s="1"/>
  <c r="H32" i="9"/>
  <c r="H31" i="9"/>
  <c r="L31" i="9" s="1"/>
  <c r="H30" i="9"/>
  <c r="L30" i="9" s="1"/>
  <c r="H29" i="9"/>
  <c r="L29" i="9" s="1"/>
  <c r="H28" i="9"/>
  <c r="L28" i="9" s="1"/>
  <c r="H27" i="9"/>
  <c r="L27" i="9" s="1"/>
  <c r="H26" i="9"/>
  <c r="L26" i="9" s="1"/>
  <c r="H25" i="9"/>
  <c r="L25" i="9" s="1"/>
  <c r="H24" i="9"/>
  <c r="L24" i="9" s="1"/>
  <c r="H23" i="9"/>
  <c r="H22" i="9"/>
  <c r="D15" i="9"/>
  <c r="J14" i="9"/>
  <c r="H45" i="9" s="1"/>
  <c r="L45" i="9" s="1"/>
  <c r="J12" i="9"/>
  <c r="J16" i="9" s="1"/>
  <c r="Q43" i="26" l="1"/>
  <c r="H45" i="20"/>
  <c r="L45" i="20" s="1"/>
  <c r="L22" i="9"/>
  <c r="H39" i="9"/>
  <c r="L39" i="9" s="1"/>
  <c r="R43" i="13"/>
  <c r="H52" i="20"/>
  <c r="J52" i="20" s="1"/>
  <c r="L52" i="20" s="1"/>
  <c r="L54" i="20" s="1"/>
  <c r="H40" i="11"/>
  <c r="J51" i="14"/>
  <c r="L51" i="14" s="1"/>
  <c r="L53" i="14" s="1"/>
  <c r="Q43" i="13"/>
  <c r="G56" i="18"/>
  <c r="K60" i="20"/>
  <c r="K62" i="20" s="1"/>
  <c r="K64" i="20" s="1"/>
  <c r="K65" i="20" s="1"/>
  <c r="G55" i="21"/>
  <c r="O42" i="17"/>
  <c r="L32" i="17"/>
  <c r="D59" i="17"/>
  <c r="P44" i="17"/>
  <c r="P44" i="15"/>
  <c r="H39" i="15"/>
  <c r="L39" i="15" s="1"/>
  <c r="H43" i="9"/>
  <c r="L43" i="9" s="1"/>
  <c r="H44" i="9"/>
  <c r="P44" i="9" s="1"/>
  <c r="L32" i="9"/>
  <c r="H50" i="9"/>
  <c r="J50" i="9" s="1"/>
  <c r="L50" i="9" s="1"/>
  <c r="L52" i="9" s="1"/>
  <c r="L33" i="20"/>
  <c r="H40" i="20"/>
  <c r="L40" i="20" s="1"/>
  <c r="L23" i="20"/>
  <c r="G55" i="29"/>
  <c r="S43" i="29"/>
  <c r="L47" i="29"/>
  <c r="S42" i="28"/>
  <c r="L46" i="28"/>
  <c r="Q43" i="27"/>
  <c r="L47" i="27"/>
  <c r="G54" i="25"/>
  <c r="L46" i="25"/>
  <c r="L47" i="24"/>
  <c r="Q42" i="24"/>
  <c r="L47" i="23"/>
  <c r="O43" i="23"/>
  <c r="L46" i="22"/>
  <c r="O42" i="22"/>
  <c r="L48" i="20"/>
  <c r="L42" i="19"/>
  <c r="L47" i="19" s="1"/>
  <c r="G55" i="19" s="1"/>
  <c r="L22" i="15"/>
  <c r="D59" i="15"/>
  <c r="L32" i="15"/>
  <c r="L42" i="17"/>
  <c r="Q42" i="17" s="1"/>
  <c r="L44" i="17"/>
  <c r="R42" i="17" s="1"/>
  <c r="D60" i="17"/>
  <c r="D61" i="17" s="1"/>
  <c r="D63" i="17" s="1"/>
  <c r="D64" i="17" s="1"/>
  <c r="H50" i="17"/>
  <c r="H39" i="17"/>
  <c r="L39" i="17" s="1"/>
  <c r="L42" i="15"/>
  <c r="H50" i="15"/>
  <c r="J50" i="15" s="1"/>
  <c r="L50" i="15" s="1"/>
  <c r="L52" i="15" s="1"/>
  <c r="D60" i="15"/>
  <c r="Q42" i="14"/>
  <c r="L42" i="14"/>
  <c r="R42" i="14"/>
  <c r="L44" i="14"/>
  <c r="T42" i="14" s="1"/>
  <c r="D61" i="14"/>
  <c r="D62" i="14" s="1"/>
  <c r="D64" i="14" s="1"/>
  <c r="D65" i="14" s="1"/>
  <c r="L43" i="13"/>
  <c r="S43" i="13" s="1"/>
  <c r="D61" i="13"/>
  <c r="D62" i="13" s="1"/>
  <c r="D64" i="13" s="1"/>
  <c r="D65" i="13" s="1"/>
  <c r="L45" i="13"/>
  <c r="T43" i="13" s="1"/>
  <c r="G55" i="13" s="1"/>
  <c r="G55" i="12"/>
  <c r="L43" i="12"/>
  <c r="D61" i="12"/>
  <c r="D62" i="12" s="1"/>
  <c r="D64" i="12" s="1"/>
  <c r="D65" i="12" s="1"/>
  <c r="L45" i="12"/>
  <c r="R43" i="12" s="1"/>
  <c r="L40" i="11"/>
  <c r="D60" i="11"/>
  <c r="L23" i="11"/>
  <c r="H44" i="11"/>
  <c r="L44" i="11" s="1"/>
  <c r="H45" i="11"/>
  <c r="D61" i="11" s="1"/>
  <c r="J61" i="11"/>
  <c r="J62" i="11" s="1"/>
  <c r="H51" i="11"/>
  <c r="L51" i="11" s="1"/>
  <c r="L53" i="11" s="1"/>
  <c r="H43" i="11"/>
  <c r="J15" i="11"/>
  <c r="O43" i="11" s="1"/>
  <c r="P43" i="11" s="1"/>
  <c r="D59" i="9"/>
  <c r="J60" i="9"/>
  <c r="J61" i="9" s="1"/>
  <c r="L23" i="9"/>
  <c r="L44" i="9"/>
  <c r="R44" i="9" s="1"/>
  <c r="D60" i="9"/>
  <c r="H42" i="9"/>
  <c r="J15" i="9"/>
  <c r="J50" i="17" l="1"/>
  <c r="L50" i="17" s="1"/>
  <c r="L52" i="17" s="1"/>
  <c r="G54" i="17" s="1"/>
  <c r="L45" i="11"/>
  <c r="R43" i="11" s="1"/>
  <c r="G55" i="14"/>
  <c r="G54" i="15"/>
  <c r="D61" i="15"/>
  <c r="D63" i="15" s="1"/>
  <c r="D64" i="15" s="1"/>
  <c r="D62" i="11"/>
  <c r="D64" i="11" s="1"/>
  <c r="D65" i="11" s="1"/>
  <c r="D61" i="9"/>
  <c r="D63" i="9" s="1"/>
  <c r="D64" i="9" s="1"/>
  <c r="G56" i="20"/>
  <c r="L46" i="17"/>
  <c r="O42" i="15"/>
  <c r="L46" i="15"/>
  <c r="L47" i="14"/>
  <c r="S42" i="14"/>
  <c r="L47" i="13"/>
  <c r="Q43" i="12"/>
  <c r="L47" i="12"/>
  <c r="G55" i="11"/>
  <c r="L43" i="11"/>
  <c r="Q43" i="11" s="1"/>
  <c r="O42" i="9"/>
  <c r="L42" i="9"/>
  <c r="G54" i="9"/>
  <c r="J60" i="8"/>
  <c r="H52" i="8"/>
  <c r="L52" i="8" s="1"/>
  <c r="G40" i="8"/>
  <c r="H39" i="8"/>
  <c r="L39" i="8" s="1"/>
  <c r="H38" i="8"/>
  <c r="L38" i="8" s="1"/>
  <c r="H37" i="8"/>
  <c r="L37" i="8" s="1"/>
  <c r="H36" i="8"/>
  <c r="L36" i="8" s="1"/>
  <c r="H35" i="8"/>
  <c r="L35" i="8" s="1"/>
  <c r="H34" i="8"/>
  <c r="L34" i="8" s="1"/>
  <c r="H33" i="8"/>
  <c r="L33" i="8" s="1"/>
  <c r="H32" i="8"/>
  <c r="L32" i="8" s="1"/>
  <c r="H31" i="8"/>
  <c r="L31" i="8" s="1"/>
  <c r="H30" i="8"/>
  <c r="L30" i="8" s="1"/>
  <c r="H29" i="8"/>
  <c r="L29" i="8" s="1"/>
  <c r="H28" i="8"/>
  <c r="L28" i="8" s="1"/>
  <c r="H27" i="8"/>
  <c r="L27" i="8" s="1"/>
  <c r="H26" i="8"/>
  <c r="L26" i="8" s="1"/>
  <c r="H25" i="8"/>
  <c r="L25" i="8" s="1"/>
  <c r="H24" i="8"/>
  <c r="L24" i="8" s="1"/>
  <c r="H23" i="8"/>
  <c r="L23" i="8" s="1"/>
  <c r="H22" i="8"/>
  <c r="L22" i="8" s="1"/>
  <c r="D15" i="8"/>
  <c r="J14" i="8"/>
  <c r="J15" i="8" s="1"/>
  <c r="J12" i="8"/>
  <c r="H51" i="8" s="1"/>
  <c r="L51" i="8" s="1"/>
  <c r="J52" i="7"/>
  <c r="L52" i="7" s="1"/>
  <c r="J60" i="7"/>
  <c r="G40" i="7"/>
  <c r="H39" i="7"/>
  <c r="L39" i="7" s="1"/>
  <c r="H38" i="7"/>
  <c r="L38" i="7" s="1"/>
  <c r="H37" i="7"/>
  <c r="L37" i="7" s="1"/>
  <c r="H36" i="7"/>
  <c r="L36" i="7" s="1"/>
  <c r="H35" i="7"/>
  <c r="L35" i="7" s="1"/>
  <c r="H34" i="7"/>
  <c r="L34" i="7" s="1"/>
  <c r="H33" i="7"/>
  <c r="H32" i="7"/>
  <c r="L32" i="7" s="1"/>
  <c r="H31" i="7"/>
  <c r="L31" i="7" s="1"/>
  <c r="H30" i="7"/>
  <c r="L30" i="7" s="1"/>
  <c r="H29" i="7"/>
  <c r="L29" i="7" s="1"/>
  <c r="H28" i="7"/>
  <c r="L28" i="7" s="1"/>
  <c r="H27" i="7"/>
  <c r="L27" i="7" s="1"/>
  <c r="H26" i="7"/>
  <c r="L26" i="7" s="1"/>
  <c r="H25" i="7"/>
  <c r="L25" i="7" s="1"/>
  <c r="H24" i="7"/>
  <c r="L24" i="7" s="1"/>
  <c r="H23" i="7"/>
  <c r="D15" i="7"/>
  <c r="J14" i="7"/>
  <c r="J15" i="7" s="1"/>
  <c r="J12" i="7"/>
  <c r="J16" i="7" s="1"/>
  <c r="D15" i="6"/>
  <c r="J60" i="6"/>
  <c r="G40" i="6"/>
  <c r="H39" i="6"/>
  <c r="L39" i="6" s="1"/>
  <c r="H38" i="6"/>
  <c r="L38" i="6" s="1"/>
  <c r="H37" i="6"/>
  <c r="L37" i="6" s="1"/>
  <c r="H36" i="6"/>
  <c r="L36" i="6" s="1"/>
  <c r="H35" i="6"/>
  <c r="L35" i="6" s="1"/>
  <c r="H34" i="6"/>
  <c r="L34" i="6" s="1"/>
  <c r="H33" i="6"/>
  <c r="L33" i="6" s="1"/>
  <c r="H32" i="6"/>
  <c r="L32" i="6" s="1"/>
  <c r="H31" i="6"/>
  <c r="L31" i="6" s="1"/>
  <c r="H30" i="6"/>
  <c r="L30" i="6" s="1"/>
  <c r="H29" i="6"/>
  <c r="L29" i="6" s="1"/>
  <c r="H28" i="6"/>
  <c r="L28" i="6" s="1"/>
  <c r="H27" i="6"/>
  <c r="L27" i="6" s="1"/>
  <c r="H26" i="6"/>
  <c r="L26" i="6" s="1"/>
  <c r="H25" i="6"/>
  <c r="L25" i="6" s="1"/>
  <c r="H24" i="6"/>
  <c r="L24" i="6" s="1"/>
  <c r="H23" i="6"/>
  <c r="L23" i="6" s="1"/>
  <c r="H22" i="6"/>
  <c r="J14" i="6"/>
  <c r="H46" i="6" s="1"/>
  <c r="L46" i="6" s="1"/>
  <c r="J12" i="6"/>
  <c r="L33" i="7" l="1"/>
  <c r="J16" i="8"/>
  <c r="J61" i="8" s="1"/>
  <c r="J62" i="8" s="1"/>
  <c r="H51" i="6"/>
  <c r="L51" i="6" s="1"/>
  <c r="L53" i="6" s="1"/>
  <c r="H45" i="8"/>
  <c r="H44" i="8"/>
  <c r="L44" i="8" s="1"/>
  <c r="D60" i="8"/>
  <c r="H40" i="8"/>
  <c r="L40" i="8" s="1"/>
  <c r="J61" i="7"/>
  <c r="J62" i="7" s="1"/>
  <c r="H45" i="7"/>
  <c r="J15" i="6"/>
  <c r="J16" i="6"/>
  <c r="J61" i="6" s="1"/>
  <c r="J62" i="6" s="1"/>
  <c r="L47" i="11"/>
  <c r="Q42" i="9"/>
  <c r="L46" i="9"/>
  <c r="L53" i="8"/>
  <c r="H43" i="8"/>
  <c r="O43" i="8" s="1"/>
  <c r="H46" i="8"/>
  <c r="L46" i="8" s="1"/>
  <c r="H44" i="7"/>
  <c r="L44" i="7" s="1"/>
  <c r="H40" i="7"/>
  <c r="L40" i="7" s="1"/>
  <c r="D60" i="7"/>
  <c r="L23" i="7"/>
  <c r="H43" i="7"/>
  <c r="H46" i="7"/>
  <c r="L46" i="7" s="1"/>
  <c r="H44" i="6"/>
  <c r="L44" i="6" s="1"/>
  <c r="D60" i="6"/>
  <c r="H40" i="6"/>
  <c r="L40" i="6" s="1"/>
  <c r="L22" i="6"/>
  <c r="H45" i="6"/>
  <c r="H43" i="6"/>
  <c r="L46" i="4"/>
  <c r="H45" i="4"/>
  <c r="L45" i="4" s="1"/>
  <c r="L45" i="7" l="1"/>
  <c r="D61" i="7"/>
  <c r="H51" i="7"/>
  <c r="J51" i="7" s="1"/>
  <c r="L51" i="7" s="1"/>
  <c r="L53" i="7" s="1"/>
  <c r="G55" i="7" s="1"/>
  <c r="G55" i="6"/>
  <c r="L45" i="8"/>
  <c r="R45" i="8" s="1"/>
  <c r="G55" i="8" s="1"/>
  <c r="P45" i="8"/>
  <c r="P45" i="7"/>
  <c r="D61" i="8"/>
  <c r="D62" i="8" s="1"/>
  <c r="D64" i="8" s="1"/>
  <c r="D65" i="8" s="1"/>
  <c r="L43" i="8"/>
  <c r="Q43" i="8" s="1"/>
  <c r="D62" i="7"/>
  <c r="D64" i="7" s="1"/>
  <c r="D65" i="7" s="1"/>
  <c r="L43" i="7"/>
  <c r="L43" i="6"/>
  <c r="L45" i="6"/>
  <c r="P45" i="6" s="1"/>
  <c r="D61" i="6"/>
  <c r="D62" i="6" s="1"/>
  <c r="D64" i="6" s="1"/>
  <c r="D65" i="6" s="1"/>
  <c r="L47" i="8" l="1"/>
  <c r="O43" i="7"/>
  <c r="L47" i="7"/>
  <c r="O43" i="6"/>
  <c r="L47" i="6"/>
  <c r="G39" i="4"/>
  <c r="H38" i="4"/>
  <c r="L38" i="4" s="1"/>
  <c r="H37" i="4"/>
  <c r="L37" i="4" s="1"/>
  <c r="H36" i="4"/>
  <c r="L36" i="4" s="1"/>
  <c r="H35" i="4"/>
  <c r="L35" i="4" s="1"/>
  <c r="H34" i="4"/>
  <c r="L34" i="4" s="1"/>
  <c r="H33" i="4"/>
  <c r="L33" i="4" s="1"/>
  <c r="H32" i="4"/>
  <c r="L32" i="4" s="1"/>
  <c r="H31" i="4"/>
  <c r="L31" i="4" s="1"/>
  <c r="H30" i="4"/>
  <c r="L30" i="4" s="1"/>
  <c r="H29" i="4"/>
  <c r="L29" i="4" s="1"/>
  <c r="H28" i="4"/>
  <c r="L28" i="4" s="1"/>
  <c r="H27" i="4"/>
  <c r="L27" i="4" s="1"/>
  <c r="H26" i="4"/>
  <c r="L26" i="4" s="1"/>
  <c r="H25" i="4"/>
  <c r="L25" i="4" s="1"/>
  <c r="H24" i="4"/>
  <c r="L24" i="4" s="1"/>
  <c r="H23" i="4"/>
  <c r="L23" i="4" s="1"/>
  <c r="H22" i="4"/>
  <c r="J13" i="4"/>
  <c r="J11" i="4"/>
  <c r="J15" i="4" s="1"/>
  <c r="H51" i="4" l="1"/>
  <c r="L62" i="4"/>
  <c r="N69" i="4"/>
  <c r="N70" i="4" s="1"/>
  <c r="L59" i="4"/>
  <c r="L61" i="4" s="1"/>
  <c r="L63" i="4" s="1"/>
  <c r="L64" i="4" s="1"/>
  <c r="J51" i="4"/>
  <c r="L51" i="4" s="1"/>
  <c r="L53" i="4" s="1"/>
  <c r="H42" i="4"/>
  <c r="L42" i="4" s="1"/>
  <c r="J14" i="4"/>
  <c r="H44" i="4"/>
  <c r="L44" i="4" s="1"/>
  <c r="H39" i="4"/>
  <c r="L39" i="4" s="1"/>
  <c r="L22" i="4"/>
  <c r="H43" i="4"/>
  <c r="L43" i="4" s="1"/>
  <c r="L47" i="4" l="1"/>
  <c r="G55" i="4" s="1"/>
  <c r="H33" i="1" l="1"/>
  <c r="H52" i="1" s="1"/>
  <c r="K60" i="1" l="1"/>
  <c r="K62" i="1" s="1"/>
  <c r="J14" i="1"/>
  <c r="G40" i="1"/>
  <c r="H31" i="1"/>
  <c r="L31" i="1" s="1"/>
  <c r="H30" i="1"/>
  <c r="L30" i="1" s="1"/>
  <c r="H29" i="1"/>
  <c r="L29" i="1" s="1"/>
  <c r="H28" i="1"/>
  <c r="L28" i="1" s="1"/>
  <c r="H24" i="1"/>
  <c r="L24" i="1" s="1"/>
  <c r="H25" i="1"/>
  <c r="L25" i="1" s="1"/>
  <c r="H26" i="1"/>
  <c r="L26" i="1" s="1"/>
  <c r="H27" i="1"/>
  <c r="L27" i="1" s="1"/>
  <c r="H32" i="1"/>
  <c r="L32" i="1" s="1"/>
  <c r="H34" i="1"/>
  <c r="L34" i="1" s="1"/>
  <c r="H35" i="1"/>
  <c r="L35" i="1" s="1"/>
  <c r="H36" i="1"/>
  <c r="L36" i="1" s="1"/>
  <c r="H37" i="1"/>
  <c r="L37" i="1" s="1"/>
  <c r="H38" i="1"/>
  <c r="L38" i="1" s="1"/>
  <c r="H39" i="1"/>
  <c r="L39" i="1" s="1"/>
  <c r="H23" i="1"/>
  <c r="L23" i="1" s="1"/>
  <c r="J12" i="1"/>
  <c r="J15" i="1" l="1"/>
  <c r="H43" i="1"/>
  <c r="H44" i="1"/>
  <c r="L44" i="1" s="1"/>
  <c r="H45" i="1"/>
  <c r="L45" i="1" s="1"/>
  <c r="J16" i="1"/>
  <c r="M70" i="1" s="1"/>
  <c r="M71" i="1" s="1"/>
  <c r="H40" i="1"/>
  <c r="L40" i="1" s="1"/>
  <c r="L33" i="1"/>
  <c r="K63" i="1" l="1"/>
  <c r="K64" i="1" s="1"/>
  <c r="K65" i="1" s="1"/>
  <c r="J52" i="1"/>
  <c r="L52" i="1" s="1"/>
  <c r="L54" i="1" s="1"/>
  <c r="L43" i="1"/>
  <c r="L48" i="1" s="1"/>
  <c r="G56" i="1" l="1"/>
</calcChain>
</file>

<file path=xl/sharedStrings.xml><?xml version="1.0" encoding="utf-8"?>
<sst xmlns="http://schemas.openxmlformats.org/spreadsheetml/2006/main" count="2275" uniqueCount="196">
  <si>
    <t>AYLIKLARDAN GERİ ALINACAK TUTARI HESAPLAMA TABLOSU</t>
  </si>
  <si>
    <t>A- PERSONEL BİLGİLERİ</t>
  </si>
  <si>
    <t>Harcama Birimi Adı</t>
  </si>
  <si>
    <t>VKN</t>
  </si>
  <si>
    <t>Muhasebe Birimi Adı</t>
  </si>
  <si>
    <t>Borçlunun Adı Soyadı</t>
  </si>
  <si>
    <t>Sicil / T.C. Kimlik No</t>
  </si>
  <si>
    <t>Tebliğ Tarihi</t>
  </si>
  <si>
    <t>Adresi</t>
  </si>
  <si>
    <t>Ünvanı</t>
  </si>
  <si>
    <t>Borcun Nedeni</t>
  </si>
  <si>
    <t>Aylık Dönemi</t>
  </si>
  <si>
    <t>Ayrılış Tarihi</t>
  </si>
  <si>
    <t>Faiz Başlangıç Tarihi</t>
  </si>
  <si>
    <t>Gelir Vergisi İstisnası</t>
  </si>
  <si>
    <t>B- AYLIK BİLGİLERİ</t>
  </si>
  <si>
    <t>I-HAK EDİLEN VE HAK EDİLMEYEN AYLIK TUTARLARI</t>
  </si>
  <si>
    <t>Aylık Tutar</t>
  </si>
  <si>
    <t>Taban Aylığı</t>
  </si>
  <si>
    <t>Kıdem Aylığı</t>
  </si>
  <si>
    <t>Ek Gösterge</t>
  </si>
  <si>
    <t>Yan Ödeme</t>
  </si>
  <si>
    <t>Geliştirme Ödeneği</t>
  </si>
  <si>
    <t>Özel Hizmet Tazminatı</t>
  </si>
  <si>
    <t>Ücret Tutarı</t>
  </si>
  <si>
    <t>Tazminat Tutarı</t>
  </si>
  <si>
    <t>Ek Ödeme</t>
  </si>
  <si>
    <t>Üniversite Ödeneği</t>
  </si>
  <si>
    <t>Yargı Ödeneği</t>
  </si>
  <si>
    <t>Diğer**</t>
  </si>
  <si>
    <t>ÖDENEN          a</t>
  </si>
  <si>
    <t xml:space="preserve">HAK EDİLEN
b=(a/Ödemenin yapıldığı aydaki gün sayısı)*Çalışılan gün sayısı
</t>
  </si>
  <si>
    <t xml:space="preserve">HAK 
EDİLMEYEN                  c=(a-b)
</t>
  </si>
  <si>
    <t>TOPLAM</t>
  </si>
  <si>
    <t>II-EMEKLİ KESENEKLERİ/ SİGORTA PRİMLERİ***</t>
  </si>
  <si>
    <t>Prim Türü</t>
  </si>
  <si>
    <t>Ödenen Prim (a)</t>
  </si>
  <si>
    <t>Ödenmesi Gereken Prim (a/30*Çalışılan Gün Sayısı)</t>
  </si>
  <si>
    <t>Hak edilmeyen c=(a-b)</t>
  </si>
  <si>
    <t>C-PRİMLER</t>
  </si>
  <si>
    <t>Hesaplanan Gelir Vergisi</t>
  </si>
  <si>
    <t>Ayın Gün Sayısı (Aylık, Vergi)</t>
  </si>
  <si>
    <t>Ayın Gün Sayısı (SGK prim)</t>
  </si>
  <si>
    <t>Çalışılan Gün Sayısı</t>
  </si>
  <si>
    <t>D- VERGİLER</t>
  </si>
  <si>
    <t>III-VERGİ KESİNTİLERİ</t>
  </si>
  <si>
    <t>Vegi Adı</t>
  </si>
  <si>
    <t>Kesilen Vergi Tutarı</t>
  </si>
  <si>
    <t>Yersiz Kesilen Vergi Tutarı</t>
  </si>
  <si>
    <t>Gelir Vergisi</t>
  </si>
  <si>
    <t>Damga Vergisi</t>
  </si>
  <si>
    <t>İlave ödeme</t>
  </si>
  <si>
    <t>1+2-3</t>
  </si>
  <si>
    <t>Kesilmesi Gereken Vergi Tutarı(Hesaplanan gelir vergisi/aydaki gün sayısı*çalışılan gün sayısı)-(Gelir vergisi istisna tutarı)</t>
  </si>
  <si>
    <t>çalışılan gün ücret tutarı</t>
  </si>
  <si>
    <t>Çalışılan gün kişi payı</t>
  </si>
  <si>
    <t>Çalışılan gün vergi matrahı</t>
  </si>
  <si>
    <t>vergi oranı</t>
  </si>
  <si>
    <t>çalışılan gün kesilmesi ger.ver.</t>
  </si>
  <si>
    <t>yersiz kesilen vergi</t>
  </si>
  <si>
    <t>(1)-(3)</t>
  </si>
  <si>
    <t>Gelir kaydedilecek işveren payı</t>
  </si>
  <si>
    <t>Kamu görevlisine iade edilmesi gereken tutar</t>
  </si>
  <si>
    <t>Vergi Oranı</t>
  </si>
  <si>
    <t>Aylık Vergi Matrahı</t>
  </si>
  <si>
    <t>Çalışılan güne göre  vergi matrahı</t>
  </si>
  <si>
    <t>Çalışılan güne göre  kesilmesi gereken vergi</t>
  </si>
  <si>
    <t>Çalışılan güne göre yersiz kesilen vergii</t>
  </si>
  <si>
    <t>Ek Ödeme(sabit)</t>
  </si>
  <si>
    <t>Çalışılmayan Gün</t>
  </si>
  <si>
    <t>SGK' ya Bildirilecek İşveren Payı</t>
  </si>
  <si>
    <t>SGK' ya Bildirilecek Kişi Payı</t>
  </si>
  <si>
    <t>(1)-(2+3)</t>
  </si>
  <si>
    <t>Dev. Tar. Karş. Gereken GSS Prim Tutarı</t>
  </si>
  <si>
    <t>Dev. Tar. Karş. Gereken GSS Prim matrahı</t>
  </si>
  <si>
    <t>Mahsup Sonrası Gelir kaydedilecek işveren payı</t>
  </si>
  <si>
    <t>5510 SAYILI KANUNA TABİ KAMU GÖREVLİSİNİN AYLIKSIZ İZNE AYRILMASI(AYLIK PRİM VE HİZMET BELGESİNİN SOSYAL GÜVENLİK KURUMUNA VERİLMEMİŞ OLMASI)</t>
  </si>
  <si>
    <t xml:space="preserve">HAK EDİLEN
b=(a/Ödemenin yapıldığı aydaki gün sayısı*Çalışılan gün sayısı)+(a/Ödemenin yapıldığı aydaki gün sayısı*çalışılmayan gün sayısı*2/3
</t>
  </si>
  <si>
    <t>Ödenmesi Gereken Prim (a/30*Çalışılan Gün Sayısı)+(a/30*Çalışılmayan gün sayısı/2</t>
  </si>
  <si>
    <t>Çalışılmayan Gün Sayısı</t>
  </si>
  <si>
    <t>Çalışılan Gün Sayısı (Aylık, Vergi)</t>
  </si>
  <si>
    <t>Çalışılmayan Gün Sayısı (Aylık, Vergi)</t>
  </si>
  <si>
    <t>Çalışılan Gün Sayısı  (SGK prim)</t>
  </si>
  <si>
    <t>Çalışılmayan Gün Sayısı  (SGK prim)</t>
  </si>
  <si>
    <t>Çalışılan Süreye Göre Hesaplanan Prim Tutarı (a/30*Çalışılan Gün Sayısı)</t>
  </si>
  <si>
    <t>Çalışılmayan Süreye Göre Hesaplanan Prim Tutarı c=(a-b)</t>
  </si>
  <si>
    <t>Çalışılmayan Süreye Göre Hesaplanan Prim Tutarı c=(a-b</t>
  </si>
  <si>
    <t>çalışılan gün vergiye dahil uns tutarı</t>
  </si>
  <si>
    <t>AYLIKLARDAN GERİ ALINACAK TUTARI HESAPLAMA TABLOLARI</t>
  </si>
  <si>
    <t xml:space="preserve">HAK EDİLEN
b=(a/Ödemenin yapıldığı aydaki gün sayısı*Çalışılan gün sayısı)+(a/Ödemenin yapıldığı aydaki gün sayısı*Çalışılmayan gün sayısı*2/3)
</t>
  </si>
  <si>
    <t>5510 SAYILI KANUNA TABİ KAMU GÖREVLİSİNİN ASKERE GİTMESİ (BAKMAKLA YÜKÜMLÜ OLDUĞU KİŞİ VAR)(AYLIK PRİM VE HİZMET BELGESİNİN SOSYAL GÜVENLİK KURUMUNA VERİLMEMİŞ OLMASI)</t>
  </si>
  <si>
    <t>Genel Sağlık Sigortası (Kişi)</t>
  </si>
  <si>
    <t>Genel Sağlık Sigortası (İşveren)</t>
  </si>
  <si>
    <t>Malûllük, Yaşlılık ve Ölüm (İşveren)</t>
  </si>
  <si>
    <t>Malûllük, Yaşlılık ve Ölüm(Kişi)</t>
  </si>
  <si>
    <t>kişiden geri alınacak borç miktarını azaltıcı kişi payı (Gelir Kaydedilecek)</t>
  </si>
  <si>
    <t>Kişiden geri alınacak borç miktarını azaltıcı kişi payı (Gelir kaydedilecek)</t>
  </si>
  <si>
    <t>Kişiden geri alınacak borç miktarını azaltıcı kişi payı (gelir kaydedilecek)</t>
  </si>
  <si>
    <t>Genel Sağlık Sigortası (Devlet)</t>
  </si>
  <si>
    <t>SGK TARAFINDA İADE GERÇEKLEŞTİĞİNDE YAPILMASI GEREKENLER</t>
  </si>
  <si>
    <t>Aile Yardımı (Eş için)</t>
  </si>
  <si>
    <t>Aile Yardımı (Çocuk için)</t>
  </si>
  <si>
    <t>E- BORÇ TUTARI</t>
  </si>
  <si>
    <t>IV- BORÇ TUTARI</t>
  </si>
  <si>
    <t>Diğer</t>
  </si>
  <si>
    <t>II-EMEKLİ KESENEKLERİ/ SİGORTA PRİMLERİ</t>
  </si>
  <si>
    <t>Çalışılan güne göre  kesilmesi gereken vergi tutarı</t>
  </si>
  <si>
    <t>Toplu Sözleşme İkramiyesi</t>
  </si>
  <si>
    <t>IV-  BORÇ TUTARI</t>
  </si>
  <si>
    <t>Kesilmesi Gereken Vergi Tutarı=(Hesaplanan gelir vergisi/aydaki gün sayısı*çalışılan gün sayısı)-(Gelir vergisi istisna tutarı)</t>
  </si>
  <si>
    <t xml:space="preserve">Kişiden geri alınacak borç miktarını azaltıcı kişi payı </t>
  </si>
  <si>
    <t>Kişiden geri alınacak borç miktarını azaltıcı kişi payı</t>
  </si>
  <si>
    <t>E-BORÇ TUTARI</t>
  </si>
  <si>
    <t xml:space="preserve">5434 SAYILI KANUNA TABİ KAMU GÖREVLİSİNİN MEMURİYETİNİN SONA ERMESİ </t>
  </si>
  <si>
    <t xml:space="preserve">5434 SAYILI KANUNA TABİ KAMU GÖREVLİSİNİN AYLIKSIZ İZNE AYRILMASI  </t>
  </si>
  <si>
    <t>Çalışılan Süreye Göre Hesaplanan Prim Tutarı= (a/30*Çalışılan Gün Sayısı)</t>
  </si>
  <si>
    <t xml:space="preserve">5434 SAYILI KANUNA TABİ KAMU GÖREVLİSİNİN GÖREVDEN UZAKLAŞTIRILMASI  </t>
  </si>
  <si>
    <t>E - BORÇ TUTARI</t>
  </si>
  <si>
    <t>E-  BORÇ TUTARI</t>
  </si>
  <si>
    <t>Çalışılan güne göre  kesilmesi gereken vergİ tutarı</t>
  </si>
  <si>
    <t>Emek. Kes. Karşılığı  (Devlet)</t>
  </si>
  <si>
    <t xml:space="preserve">Emek. Kes. %100 Artış Karşılığı  (Devlet) </t>
  </si>
  <si>
    <t>Emek. Kes.   (Kişi)</t>
  </si>
  <si>
    <t xml:space="preserve">Emek. Kes. %100 Artış  (Kişi) </t>
  </si>
  <si>
    <t>SGK' ye Bildirilecek İşveren Payı</t>
  </si>
  <si>
    <t>SGK'ye Bildirilecek Kişi Payı</t>
  </si>
  <si>
    <t>SGK'ye Bildirilecek İşveren Payı</t>
  </si>
  <si>
    <t>SGK' ye Bildirilecek Kişi Payı</t>
  </si>
  <si>
    <t xml:space="preserve">HAK EDİLEN
b=(a/Ödemenin yapıldığı aydaki gün sayısı)(30)*Çalışılan gün sayısı (20)
</t>
  </si>
  <si>
    <t>b=(a/30*Çalışılan gün(15) sayısı)+(a/30*Çalışılmayan gün(15)sayısı/2)</t>
  </si>
  <si>
    <t>666 SAYILI KHK TABİ</t>
  </si>
  <si>
    <t>SAĞLIK PERSONELİ</t>
  </si>
  <si>
    <t>AYIN 30 GÜN OLMASI</t>
  </si>
  <si>
    <t>AYIN 30 GÜN OLMAMASI</t>
  </si>
  <si>
    <t xml:space="preserve">5510 S.K. TABİ KAMU GÖREVLİSİNİN MEMURİYETİNİN SONA ERMESİ </t>
  </si>
  <si>
    <t>5510 S.K. TABİ KAMU GÖREVLİSİNİN ASKERE GİTMESİ</t>
  </si>
  <si>
    <t>5510 S.K. TABİ KAMU GÖREVLİSİNİN AYLIKSIZ İZNE AYRILMASI</t>
  </si>
  <si>
    <t xml:space="preserve">5510 S.K. TABİ KAMU GÖREVLİSİNİN ASKERE GİTMESİ </t>
  </si>
  <si>
    <t xml:space="preserve">5510 S.K. TABİ KAMU GÖREVLİSİNİN ASKERE GİTMESİ  </t>
  </si>
  <si>
    <t>5434 S.K. TABİ KAMU GÖREVLİSİNİN GÖREVDEN UZAKLAŞTIRILMASI</t>
  </si>
  <si>
    <t xml:space="preserve">5434 S.K. TABİ KAMU GÖREVLİSİNİN AYLIKSIZ İZNE AYRILMASI  </t>
  </si>
  <si>
    <t xml:space="preserve">5434 S.K. TABİ KAMU GÖREVLİSİNİN MEMURİYETİNİN SONA ERMESİ </t>
  </si>
  <si>
    <t xml:space="preserve">5510 S.K. TABİ KAMU GÖREVLİSİNİN GÖREVDEN UZAKLAŞTIRILMASI </t>
  </si>
  <si>
    <t>AYLIK PRİM VE HİZMET BELGESİNİN SGK VERİLMİŞ OLMASI</t>
  </si>
  <si>
    <t>BAKLMAKLA YÜKÜMLÜ OLDUĞU KİMSE YOK -  AYLIK PRİM VE HİZMET BELGESİNİN SGK VERİLMİŞ OLMASI</t>
  </si>
  <si>
    <t xml:space="preserve">AYLIK PRİM VE HİZMET BELGESİNİN SGK VERİLMİŞ OLMASI </t>
  </si>
  <si>
    <t>BAKLMAKLA YÜKÜMLÜ OLDUĞU KİMSE YOK - AYLIK PRİM VE HİZMET BELGESİNİN SGK VERİLMİŞ OLMASI</t>
  </si>
  <si>
    <t>AYLIK PRİM VE HİZMET BELGESİNİN SGK VERİLMEMİŞ OLMASI</t>
  </si>
  <si>
    <t>BAKMAKLA YÜKÜMLÜ OLDUĞU KİMSE YOK - AYLIK PRİM VE HİZMET BELGESİNİN SGK VERİLMEMİŞ OLMASI</t>
  </si>
  <si>
    <t>BAKLMAKLA YÜKÜMLÜ OLDUĞU KİMSE YOK AYLIK -  PRİM VE HİZMET BELGESİNİN SGK VERİLMEMİŞ OLMASI</t>
  </si>
  <si>
    <t>BAKMAKLA YÜKÜMLÜ OLDUĞU KİŞİ VAR - AYLIK PRİM VE HİZMET BELGESİNİN SGK VERİLMİŞ OLMASI</t>
  </si>
  <si>
    <t>BAKMAKLA YÜKÜMLÜ OLDUĞU KİŞİ VAR - AYLIK PRİM VE HİZMET BELGESİNİN SGK VERİLMEMİŞ OLMASI</t>
  </si>
  <si>
    <t xml:space="preserve">5510 SAYILI KANUNA TABİ KAMU GÖREVLİSİNİN ASKERE GİTMESİ </t>
  </si>
  <si>
    <t>(BAKMAKLA YÜKÜMLÜ OLDUĞU KİŞİ VAR) (AYLIK PRİM VE HİZMET BELGESİNİN SOSYAL GÜVENLİK KURUMUNA VERİLMEMİŞ OLMASI)</t>
  </si>
  <si>
    <t xml:space="preserve">5510 SAYILI KANUNA TABİ KAMU GÖREVLİSİNİN GÖREVDEN UZAKLAŞTIRILMASI </t>
  </si>
  <si>
    <t>(AYLIK PRİM VE HİZMET BELGESİNİN SOSYAL GÜVENLİK KURUMUNA VERİLMİŞ OLMASI)</t>
  </si>
  <si>
    <t>5434 SAYILI KANUNA TABİ KAMU GÖREVLİSİNİN GÖREVDEN UZAKLAŞTIRILMASI</t>
  </si>
  <si>
    <t>666 SAYILI KHK TABİ PERSONEL</t>
  </si>
  <si>
    <t xml:space="preserve">5510 SAYILI KANUNA TABİ KAMU GÖREVLİSİNİN MEMURİYETİNİN SONA ERMESİ VE ASKERLİK HİZMETİ NEDENİYLE AYLIKSIZ İZNE AYRILMA DURUMU </t>
  </si>
  <si>
    <t>(BAKMAKLA YÜKÜMLÜ OLDUĞU KİMSENİN BULUNMAMASI) (AYLIK PRİM VE HİZMET BELGESİNİN SGK’YE VERİLMİŞ OLMASI)</t>
  </si>
  <si>
    <t>5510 SAYILI KANUNA TABİ KAMU GÖREVLİSİNİN ASKERE GİTMESİ</t>
  </si>
  <si>
    <t>(BAKMAKLA YÜKÜMLÜ OLDUĞU KİMSE YOK - AYLIK PRİM VE HİZMET BELGESİNİN SOSYAL GÜVENLİK KURUMUNA VERİLMİŞ OLMASI)</t>
  </si>
  <si>
    <t>(BAKMAKLA YÜKÜMLÜ OLDUĞU KİMSENİN BULUNMAMASI - AYLIK PRİM VE HİZMET BELGESİNİN SGK’YE VERİLMİŞ OLMASI - AYDAKİ GÜN SAYISININ 30 OLMAMASI)</t>
  </si>
  <si>
    <t xml:space="preserve">MEMURİYETİN SONA ERMESİ VE ASKERLİK HİZMETİ NEDENİYLE AYLIKSIZ İZNE AYRILMA DURUMU </t>
  </si>
  <si>
    <t>(BAKMAKLA YÜKÜMLÜ OLDUĞU KİMSENİN BULUNMAMASI - AYLIK PRİM VE HİZMET BELGESİNİN SOSYAL GÜVENLİK KURUMUNA VERİLMEMİŞ OLMASI - AYDAKİ GÜN SAYISININ 30 OLMASI)</t>
  </si>
  <si>
    <t>(BAKLMAKLA YÜKÜMLÜ OLDUĞU KİMSE YOK) (AYLIK PRİM VE HİZMET BELGESİNİN SOSYAL GÜVENLİK KURUMUNA VERİLMEMİŞ OLMASI)</t>
  </si>
  <si>
    <t xml:space="preserve">5510 SAYILI KANUNA TABİ KAMU GÖREVLİSİNİN MEMURİYETİN SONA ERMESİ VE ASKERLİK HİZMETİ NEDENİYLE AYLIKSIZ İZNE AYRILMA DURUMU </t>
  </si>
  <si>
    <t>(BAKMAKLA YÜKÜMLÜ OLDUĞU KİMSENİN BULUNMAMASI - AYLIK PRİM VE HİZMET BELGESİNİN SOSYAL GÜVENLİK KURUMUNA VERİLMEMİŞ OLMASI - AYDAKİ GÜN SAYISININ 30 OLMAMASI)</t>
  </si>
  <si>
    <t>(BAKLMAKLA YÜKÜMLÜ OLDUĞU KİMSE YOK - AYLIK PRİM VE HİZMET BELGESİNİN SOSYAL GÜVENLİK KURUMUNA VERİLMEMİŞ OLMASI)</t>
  </si>
  <si>
    <t>5510 SAYILI KANUNA TABİ KAMU GÖREVLİSİNİN AYLIKSIZ İZNE AYRILMASI</t>
  </si>
  <si>
    <t>(BAKMAKLA YÜKÜMLÜ OLDUĞU KİŞİ VAR - AYLIK PRİM VE HİZMET BELGESİNİN SOSYAL GÜVENLİK KURUMUNA VERİLMİŞ OLMASI)</t>
  </si>
  <si>
    <t>(AYLIK PRİM VE HİZMET BELGESİNİN SOSYAL GÜVENLİK KURUMUNA VERİLMEMİŞ OLMASI)</t>
  </si>
  <si>
    <t>HAK 
EDİLMEYEN (SGK'dan Geri Alınacak)                 c=(a-b)</t>
  </si>
  <si>
    <t>AYLIK PRİM VE HİZMET BELGESİNİN SOSYAL GÜVENLİK KURUMUNA VERİLMEMİŞ OLMASI</t>
  </si>
  <si>
    <t>5434 SAYILI KANUNA TABİ KAMU GÖREVLİSİNİN MEMURİYETİNİN SONA ERMESİ</t>
  </si>
  <si>
    <t>İÇİNDEKİLER</t>
  </si>
  <si>
    <t>AYLIK PRİM VE HİZMET BELGESİNİN SOSYAL GÜVENLİK KURUMUNA VERİLMİŞ OLMASI</t>
  </si>
  <si>
    <t xml:space="preserve"> BAKMAKLA YÜKÜMLÜ OLDUĞU KİŞİ VAR - AYLIK PRİM VE HİZMET BELGESİNİN SOSYAL GÜVENLİK KURUMUNA VERİLMİŞ OLMASI</t>
  </si>
  <si>
    <t>Çalışılan Süreye Göre Hesaplanan Prim b=(a/30*Çalışılan gün sayısı)+(a/30*Çalışılmayan gün sayısı/2)</t>
  </si>
  <si>
    <t>(BAKMAKLA YÜKÜMLÜ OLDUĞU KİMSE YOK) (AYLIK PRİM VE HİZMET BELGESİNİN SOSYAL GÜVENLİK KURUMUNA VERİLMİŞ OLMASI)</t>
  </si>
  <si>
    <t>Toplu Sözleşme İkramiyesii</t>
  </si>
  <si>
    <t>Tam Ay GSS Prime Esas Kazanç</t>
  </si>
  <si>
    <t xml:space="preserve">1) Vergiye Dahil Aylık Unsurları Dikkate Alınarak Hesaplama </t>
  </si>
  <si>
    <t xml:space="preserve">2)Aylık Vergi Matrahı Dikkate Alınarak Hesaplama </t>
  </si>
  <si>
    <t>(×) </t>
  </si>
  <si>
    <t>(✓)</t>
  </si>
  <si>
    <t>Yersiz kesilen vergi tutarını bulmak için "Aylık Vergi Matrahı Dikkate Alınarak Hesaplama" yapılması durumunda doğru tutara ulaşılamaz</t>
  </si>
  <si>
    <t>Kamu görevlisinin çalışılan güne göre ödemesi gereken vergi olmadığı için iki yöntemde de sonuç aynı çıkmıştır. Eğer Ödemesi gereken bir vergi olsaydı bu yöntem kullanılmamalıydı.</t>
  </si>
  <si>
    <t xml:space="preserve">kişiden geri alınacak borç miktarını azaltıcı kişi payı </t>
  </si>
  <si>
    <t>2)Aylık Vergi Matrahı Dikkate Alınarak Hesaplama</t>
  </si>
  <si>
    <t>Gelir Vergisi Matrahından Sgk Kişi Payları Dışında İndirilmesi Geregek Tutar</t>
  </si>
  <si>
    <t xml:space="preserve"> kişi payı+Gelir vergisi matrahından indirilecek diğer unsurlar</t>
  </si>
  <si>
    <t>kişi payı+Gelir vergisi matrahından indirilecek diğer unsurlar</t>
  </si>
  <si>
    <t>Çalışılan gün kişi payı+Gelir vergisi matrahından indirilecek diğer unsurlar</t>
  </si>
  <si>
    <t>Aylıklardan Geri Alınacak Tutarı Hesaplama Tablolarında yer alan örnekler kamu görevlisinin durumuna özgü olarak yapıldığı için, Tablolara 83 sıra nolu Fazla Veya Yersiz Ödenen Aylıkların Geri Alınması Tebliği ile belirlenen esaslara ve ilgili mevzuat hükümlerine aykırı olmamak kaydıyla idarelerce gerekli görülen unsurlar ilave edilebilir.</t>
  </si>
  <si>
    <t>Ödenmesi Gereken Prim (a/30*Çalışılan Gün Sayısı)+(a/30*Çalışılmayan gün sayısı/2)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</si>
</sst>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_ ;[Red]\-0.00\ "/>
    <numFmt numFmtId="166" formatCode="0.00_ ;\-0.00\ "/>
  </numFmts>
  <fonts count="35">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4"/>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Times New Roman"/>
      <family val="1"/>
      <charset val="162"/>
    </font>
    <font>
      <b/>
      <sz val="18"/>
      <color theme="1"/>
      <name val="Calibri"/>
      <family val="2"/>
      <charset val="162"/>
      <scheme val="minor"/>
    </font>
    <font>
      <sz val="10"/>
      <color indexed="8"/>
      <name val="SansSerif"/>
    </font>
    <font>
      <b/>
      <sz val="14"/>
      <color indexed="8"/>
      <name val="SansSerif"/>
    </font>
    <font>
      <b/>
      <sz val="6"/>
      <color indexed="9"/>
      <name val="SansSerif"/>
    </font>
    <font>
      <b/>
      <sz val="6"/>
      <color indexed="8"/>
      <name val="SansSerif"/>
    </font>
    <font>
      <sz val="6"/>
      <color indexed="18"/>
      <name val="SansSerif"/>
    </font>
    <font>
      <sz val="6"/>
      <color indexed="8"/>
      <name val="SansSerif"/>
    </font>
    <font>
      <u/>
      <sz val="11"/>
      <color theme="10"/>
      <name val="Calibri"/>
      <family val="2"/>
      <scheme val="minor"/>
    </font>
    <font>
      <b/>
      <sz val="20"/>
      <color theme="1"/>
      <name val="Calibri"/>
      <family val="2"/>
      <charset val="162"/>
      <scheme val="minor"/>
    </font>
    <font>
      <sz val="12"/>
      <color theme="1"/>
      <name val="Times New Roman"/>
      <family val="1"/>
      <charset val="162"/>
    </font>
    <font>
      <sz val="12"/>
      <color theme="1"/>
      <name val="Calibri"/>
      <family val="2"/>
      <scheme val="minor"/>
    </font>
    <font>
      <b/>
      <sz val="12"/>
      <color theme="1"/>
      <name val="Calibri"/>
      <family val="2"/>
      <scheme val="minor"/>
    </font>
    <font>
      <b/>
      <sz val="12"/>
      <color theme="1"/>
      <name val="Calibri"/>
      <family val="2"/>
      <charset val="162"/>
      <scheme val="minor"/>
    </font>
    <font>
      <sz val="12"/>
      <color theme="1"/>
      <name val="Calibri"/>
      <family val="2"/>
      <charset val="162"/>
      <scheme val="minor"/>
    </font>
    <font>
      <b/>
      <sz val="22"/>
      <color theme="0"/>
      <name val="Calibri"/>
      <family val="2"/>
      <charset val="162"/>
      <scheme val="minor"/>
    </font>
    <font>
      <sz val="11"/>
      <name val="Calibri"/>
      <family val="2"/>
      <charset val="162"/>
      <scheme val="minor"/>
    </font>
    <font>
      <b/>
      <sz val="11"/>
      <color rgb="FF0070C0"/>
      <name val="Calibri"/>
      <family val="2"/>
      <charset val="162"/>
      <scheme val="minor"/>
    </font>
    <font>
      <sz val="14"/>
      <color theme="1"/>
      <name val="Calibri"/>
      <family val="2"/>
      <charset val="162"/>
      <scheme val="minor"/>
    </font>
    <font>
      <b/>
      <sz val="11"/>
      <color theme="10"/>
      <name val="Calibri"/>
      <family val="2"/>
      <charset val="162"/>
      <scheme val="minor"/>
    </font>
    <font>
      <b/>
      <sz val="16"/>
      <color theme="0"/>
      <name val="Calibri"/>
      <family val="2"/>
      <charset val="162"/>
      <scheme val="minor"/>
    </font>
    <font>
      <sz val="24"/>
      <color rgb="FF00B050"/>
      <name val="Tahoma"/>
      <family val="2"/>
      <charset val="162"/>
    </font>
    <font>
      <sz val="11"/>
      <color theme="1"/>
      <name val="Calibri"/>
      <family val="2"/>
    </font>
    <font>
      <b/>
      <sz val="24"/>
      <color rgb="FFFF0000"/>
      <name val="Segoe UI"/>
      <family val="2"/>
      <charset val="162"/>
    </font>
    <font>
      <sz val="16"/>
      <color rgb="FF002060"/>
      <name val="Calibri"/>
      <family val="2"/>
      <scheme val="minor"/>
    </font>
  </fonts>
  <fills count="11">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2"/>
        <bgColor indexed="64"/>
      </patternFill>
    </fill>
    <fill>
      <patternFill patternType="solid">
        <fgColor rgb="FF00206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18" fillId="0" borderId="0" applyNumberFormat="0" applyFill="0" applyBorder="0" applyAlignment="0" applyProtection="0"/>
  </cellStyleXfs>
  <cellXfs count="460">
    <xf numFmtId="0" fontId="0" fillId="0" borderId="0" xfId="0"/>
    <xf numFmtId="0" fontId="0" fillId="0" borderId="1" xfId="0" applyBorder="1"/>
    <xf numFmtId="0" fontId="5" fillId="0" borderId="1" xfId="0" applyFont="1" applyBorder="1" applyAlignment="1">
      <alignment wrapText="1"/>
    </xf>
    <xf numFmtId="2" fontId="0" fillId="0" borderId="1" xfId="0" applyNumberFormat="1" applyBorder="1"/>
    <xf numFmtId="2" fontId="0" fillId="0" borderId="0" xfId="0" applyNumberFormat="1"/>
    <xf numFmtId="9" fontId="0" fillId="0" borderId="0" xfId="0" applyNumberFormat="1"/>
    <xf numFmtId="2" fontId="0" fillId="2" borderId="0" xfId="0" applyNumberFormat="1" applyFill="1"/>
    <xf numFmtId="0" fontId="7" fillId="0" borderId="1" xfId="0" applyFont="1" applyBorder="1"/>
    <xf numFmtId="0" fontId="12" fillId="3" borderId="0" xfId="0" applyFont="1" applyFill="1" applyAlignment="1">
      <alignment horizontal="left" vertical="top" wrapText="1"/>
    </xf>
    <xf numFmtId="0" fontId="5" fillId="0" borderId="0" xfId="0" applyFont="1"/>
    <xf numFmtId="0" fontId="5" fillId="0" borderId="0" xfId="0" applyFont="1" applyAlignment="1">
      <alignment horizontal="center" vertical="center"/>
    </xf>
    <xf numFmtId="1" fontId="9" fillId="0" borderId="1" xfId="0" applyNumberFormat="1" applyFont="1" applyBorder="1" applyAlignment="1">
      <alignment horizontal="center"/>
    </xf>
    <xf numFmtId="1" fontId="5" fillId="0" borderId="1" xfId="0" applyNumberFormat="1" applyFont="1" applyBorder="1" applyAlignment="1">
      <alignment horizontal="center"/>
    </xf>
    <xf numFmtId="1" fontId="5" fillId="0" borderId="1" xfId="0" applyNumberFormat="1" applyFont="1" applyBorder="1" applyAlignment="1">
      <alignment horizontal="center" wrapText="1"/>
    </xf>
    <xf numFmtId="1" fontId="9" fillId="0" borderId="1" xfId="0" applyNumberFormat="1" applyFont="1" applyBorder="1" applyAlignment="1">
      <alignment horizontal="left"/>
    </xf>
    <xf numFmtId="1" fontId="7" fillId="0" borderId="1" xfId="0" applyNumberFormat="1" applyFont="1" applyBorder="1" applyAlignment="1">
      <alignment horizontal="left"/>
    </xf>
    <xf numFmtId="0" fontId="0" fillId="0" borderId="7"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0" xfId="0" applyAlignment="1">
      <alignment horizontal="center"/>
    </xf>
    <xf numFmtId="1" fontId="7" fillId="0" borderId="1" xfId="0" applyNumberFormat="1" applyFont="1" applyBorder="1" applyAlignment="1">
      <alignment horizontal="center"/>
    </xf>
    <xf numFmtId="0" fontId="0" fillId="0" borderId="12" xfId="0" applyBorder="1"/>
    <xf numFmtId="0" fontId="0" fillId="0" borderId="13" xfId="0" applyBorder="1"/>
    <xf numFmtId="0" fontId="0" fillId="0" borderId="15" xfId="0" applyBorder="1"/>
    <xf numFmtId="1" fontId="9" fillId="0" borderId="2" xfId="0" applyNumberFormat="1" applyFont="1" applyBorder="1"/>
    <xf numFmtId="0" fontId="12" fillId="0" borderId="0" xfId="0" applyFont="1" applyAlignment="1">
      <alignment horizontal="left" vertical="top" wrapText="1"/>
    </xf>
    <xf numFmtId="0" fontId="14" fillId="0" borderId="0" xfId="0" applyFont="1" applyAlignment="1">
      <alignment horizontal="left" vertical="center" wrapText="1"/>
    </xf>
    <xf numFmtId="0" fontId="15" fillId="0" borderId="0" xfId="0" applyFont="1" applyAlignment="1">
      <alignment horizontal="right" vertical="center" wrapText="1"/>
    </xf>
    <xf numFmtId="0" fontId="14" fillId="0" borderId="0" xfId="0" applyFont="1" applyAlignment="1">
      <alignment horizontal="center" vertical="center" wrapText="1"/>
    </xf>
    <xf numFmtId="0" fontId="17" fillId="0" borderId="0" xfId="0" applyFont="1" applyAlignment="1">
      <alignment horizontal="right" vertical="center" wrapText="1"/>
    </xf>
    <xf numFmtId="0" fontId="16" fillId="0" borderId="0" xfId="0" applyFont="1" applyAlignment="1">
      <alignment horizontal="left" vertical="center" wrapText="1"/>
    </xf>
    <xf numFmtId="0" fontId="12" fillId="0" borderId="0" xfId="0" applyFont="1" applyAlignment="1">
      <alignment horizontal="right" vertical="center" wrapText="1"/>
    </xf>
    <xf numFmtId="0" fontId="16" fillId="0" borderId="0" xfId="0" applyFont="1" applyAlignment="1">
      <alignment horizontal="left" vertical="top" wrapText="1"/>
    </xf>
    <xf numFmtId="0" fontId="15" fillId="0" borderId="0" xfId="0" applyFont="1" applyAlignment="1">
      <alignment horizontal="left" vertical="center" wrapText="1"/>
    </xf>
    <xf numFmtId="0" fontId="0" fillId="4" borderId="0" xfId="0" applyFill="1"/>
    <xf numFmtId="0" fontId="19" fillId="4" borderId="0" xfId="0" applyFont="1" applyFill="1"/>
    <xf numFmtId="0" fontId="18" fillId="4" borderId="0" xfId="1" applyFill="1" applyAlignment="1"/>
    <xf numFmtId="0" fontId="18" fillId="4" borderId="0" xfId="1" applyFill="1" applyAlignment="1">
      <alignment wrapText="1"/>
    </xf>
    <xf numFmtId="0" fontId="18" fillId="4" borderId="0" xfId="1" applyFill="1" applyAlignment="1">
      <alignment vertical="center"/>
    </xf>
    <xf numFmtId="0" fontId="0" fillId="0" borderId="8" xfId="0" applyBorder="1" applyAlignment="1">
      <alignment horizontal="center"/>
    </xf>
    <xf numFmtId="0" fontId="0" fillId="0" borderId="9" xfId="0" applyBorder="1" applyAlignment="1">
      <alignment horizontal="center"/>
    </xf>
    <xf numFmtId="0" fontId="9" fillId="0" borderId="1" xfId="0" applyFont="1" applyBorder="1" applyAlignment="1">
      <alignment horizontal="center"/>
    </xf>
    <xf numFmtId="0" fontId="11" fillId="0" borderId="0" xfId="0" applyFont="1"/>
    <xf numFmtId="2" fontId="21" fillId="0" borderId="1" xfId="0" applyNumberFormat="1" applyFont="1" applyBorder="1"/>
    <xf numFmtId="2" fontId="20" fillId="0" borderId="1" xfId="0" applyNumberFormat="1" applyFont="1" applyBorder="1"/>
    <xf numFmtId="0" fontId="20" fillId="0" borderId="1" xfId="0" applyFont="1" applyBorder="1"/>
    <xf numFmtId="0" fontId="9" fillId="0" borderId="1" xfId="0" applyFont="1" applyBorder="1" applyAlignment="1">
      <alignment wrapText="1"/>
    </xf>
    <xf numFmtId="1" fontId="9" fillId="0" borderId="1" xfId="0" applyNumberFormat="1" applyFont="1" applyBorder="1" applyAlignment="1">
      <alignment horizontal="left" wrapText="1"/>
    </xf>
    <xf numFmtId="0" fontId="23" fillId="0" borderId="1" xfId="0" applyFont="1" applyBorder="1" applyAlignment="1">
      <alignment vertical="center" wrapText="1"/>
    </xf>
    <xf numFmtId="2" fontId="24" fillId="0" borderId="1" xfId="0" applyNumberFormat="1" applyFont="1" applyBorder="1"/>
    <xf numFmtId="0" fontId="21" fillId="0" borderId="1" xfId="0" applyFont="1" applyBorder="1"/>
    <xf numFmtId="0" fontId="24" fillId="0" borderId="1" xfId="0" applyFont="1" applyBorder="1"/>
    <xf numFmtId="1" fontId="23" fillId="0" borderId="1" xfId="0" applyNumberFormat="1" applyFont="1" applyBorder="1" applyAlignment="1">
      <alignment horizontal="center" vertical="center" wrapText="1"/>
    </xf>
    <xf numFmtId="1" fontId="23" fillId="0" borderId="1" xfId="0" applyNumberFormat="1" applyFont="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1" fontId="23" fillId="0" borderId="1" xfId="0" applyNumberFormat="1" applyFont="1" applyBorder="1" applyAlignment="1">
      <alignment horizontal="left"/>
    </xf>
    <xf numFmtId="0" fontId="7" fillId="0" borderId="0" xfId="0" applyFont="1"/>
    <xf numFmtId="0" fontId="11" fillId="0" borderId="0" xfId="0" applyFont="1" applyAlignment="1">
      <alignment wrapText="1"/>
    </xf>
    <xf numFmtId="0" fontId="0" fillId="0" borderId="8" xfId="0" applyBorder="1"/>
    <xf numFmtId="0" fontId="0" fillId="0" borderId="9" xfId="0" applyBorder="1"/>
    <xf numFmtId="1" fontId="7" fillId="0" borderId="5" xfId="0" applyNumberFormat="1" applyFont="1" applyBorder="1" applyAlignment="1">
      <alignment horizontal="center"/>
    </xf>
    <xf numFmtId="1" fontId="23" fillId="0" borderId="1" xfId="0" applyNumberFormat="1" applyFont="1" applyBorder="1" applyAlignment="1">
      <alignment horizontal="center" wrapText="1"/>
    </xf>
    <xf numFmtId="0" fontId="23" fillId="0" borderId="1" xfId="0" applyFont="1" applyBorder="1" applyAlignment="1">
      <alignment wrapText="1"/>
    </xf>
    <xf numFmtId="0" fontId="7" fillId="0" borderId="15" xfId="0" applyFont="1" applyBorder="1" applyAlignment="1">
      <alignment horizontal="center" wrapText="1"/>
    </xf>
    <xf numFmtId="0" fontId="7" fillId="0" borderId="15" xfId="0" applyFont="1" applyBorder="1" applyAlignment="1">
      <alignment horizontal="center"/>
    </xf>
    <xf numFmtId="0" fontId="0" fillId="4" borderId="0" xfId="0" applyFill="1" applyAlignment="1">
      <alignment horizontal="center"/>
    </xf>
    <xf numFmtId="0" fontId="0" fillId="4" borderId="0" xfId="0" applyFill="1" applyAlignment="1">
      <alignment wrapText="1"/>
    </xf>
    <xf numFmtId="0" fontId="19" fillId="4" borderId="0" xfId="0" applyFont="1" applyFill="1" applyAlignment="1">
      <alignment wrapText="1"/>
    </xf>
    <xf numFmtId="0" fontId="0" fillId="0" borderId="0" xfId="0" applyAlignment="1">
      <alignment wrapText="1"/>
    </xf>
    <xf numFmtId="0" fontId="0" fillId="0" borderId="10" xfId="0" applyBorder="1"/>
    <xf numFmtId="0" fontId="0" fillId="0" borderId="11" xfId="0" applyBorder="1"/>
    <xf numFmtId="9" fontId="0" fillId="0" borderId="1" xfId="0" applyNumberFormat="1" applyBorder="1"/>
    <xf numFmtId="2" fontId="0" fillId="0" borderId="7" xfId="0" applyNumberFormat="1" applyBorder="1"/>
    <xf numFmtId="4" fontId="0" fillId="0" borderId="1" xfId="0" applyNumberFormat="1" applyBorder="1"/>
    <xf numFmtId="4" fontId="24" fillId="0" borderId="1" xfId="0" applyNumberFormat="1" applyFont="1" applyBorder="1" applyAlignment="1">
      <alignment horizontal="right"/>
    </xf>
    <xf numFmtId="4" fontId="21" fillId="0" borderId="1" xfId="0" applyNumberFormat="1" applyFont="1" applyBorder="1" applyAlignment="1">
      <alignment horizontal="right"/>
    </xf>
    <xf numFmtId="4" fontId="0" fillId="0" borderId="1" xfId="0" applyNumberFormat="1" applyBorder="1" applyAlignment="1">
      <alignment vertical="top"/>
    </xf>
    <xf numFmtId="0" fontId="0" fillId="0" borderId="0" xfId="0" applyAlignment="1">
      <alignment vertical="top"/>
    </xf>
    <xf numFmtId="4" fontId="0" fillId="0" borderId="7" xfId="0" applyNumberFormat="1" applyBorder="1" applyAlignment="1">
      <alignment vertical="top"/>
    </xf>
    <xf numFmtId="4" fontId="0" fillId="0" borderId="1" xfId="0" applyNumberFormat="1" applyBorder="1" applyAlignment="1">
      <alignment vertical="top" wrapText="1"/>
    </xf>
    <xf numFmtId="0" fontId="0" fillId="0" borderId="0" xfId="0" applyAlignment="1">
      <alignment vertical="top" wrapText="1"/>
    </xf>
    <xf numFmtId="164" fontId="0" fillId="0" borderId="1" xfId="0" applyNumberFormat="1" applyBorder="1" applyAlignment="1">
      <alignment vertical="top" wrapText="1"/>
    </xf>
    <xf numFmtId="2" fontId="0" fillId="0" borderId="1" xfId="0" applyNumberFormat="1" applyBorder="1" applyAlignment="1">
      <alignment vertical="top" wrapText="1"/>
    </xf>
    <xf numFmtId="9" fontId="0" fillId="0" borderId="1" xfId="0" applyNumberFormat="1" applyBorder="1" applyAlignment="1">
      <alignment vertical="top" wrapText="1"/>
    </xf>
    <xf numFmtId="0" fontId="27" fillId="0" borderId="2" xfId="0" applyFont="1" applyBorder="1" applyAlignment="1">
      <alignment horizontal="center" vertical="top"/>
    </xf>
    <xf numFmtId="0" fontId="26" fillId="0" borderId="30" xfId="1" applyFont="1" applyFill="1" applyBorder="1" applyAlignment="1">
      <alignment horizontal="left" vertical="top" wrapText="1"/>
    </xf>
    <xf numFmtId="0" fontId="26" fillId="4" borderId="30" xfId="1" applyFont="1" applyFill="1" applyBorder="1" applyAlignment="1">
      <alignment horizontal="left" vertical="top"/>
    </xf>
    <xf numFmtId="0" fontId="26" fillId="4" borderId="30" xfId="1" applyFont="1" applyFill="1" applyBorder="1" applyAlignment="1">
      <alignment horizontal="left" vertical="top" wrapText="1"/>
    </xf>
    <xf numFmtId="0" fontId="26" fillId="0" borderId="30" xfId="1" applyFont="1" applyFill="1" applyBorder="1" applyAlignment="1">
      <alignment horizontal="left" vertical="top"/>
    </xf>
    <xf numFmtId="4" fontId="0" fillId="0" borderId="30" xfId="0" applyNumberFormat="1" applyBorder="1"/>
    <xf numFmtId="4" fontId="0" fillId="2" borderId="30" xfId="0" applyNumberFormat="1" applyFill="1" applyBorder="1"/>
    <xf numFmtId="4" fontId="20" fillId="0" borderId="1" xfId="0" applyNumberFormat="1" applyFont="1" applyBorder="1"/>
    <xf numFmtId="2" fontId="0" fillId="0" borderId="30" xfId="0" applyNumberFormat="1" applyBorder="1"/>
    <xf numFmtId="9" fontId="0" fillId="0" borderId="30" xfId="0" applyNumberFormat="1" applyBorder="1"/>
    <xf numFmtId="2" fontId="0" fillId="2" borderId="30" xfId="0" applyNumberFormat="1" applyFill="1" applyBorder="1"/>
    <xf numFmtId="0" fontId="29" fillId="9" borderId="30" xfId="1" applyFont="1" applyFill="1" applyBorder="1" applyAlignment="1">
      <alignment vertical="top" wrapText="1"/>
    </xf>
    <xf numFmtId="0" fontId="31" fillId="0" borderId="0" xfId="0" applyFont="1" applyAlignment="1">
      <alignment vertical="center" wrapText="1"/>
    </xf>
    <xf numFmtId="0" fontId="32" fillId="0" borderId="0" xfId="0" applyFont="1"/>
    <xf numFmtId="0" fontId="33" fillId="0" borderId="0" xfId="0" applyFont="1"/>
    <xf numFmtId="4" fontId="0" fillId="0" borderId="0" xfId="0" applyNumberFormat="1"/>
    <xf numFmtId="0" fontId="0" fillId="2" borderId="1" xfId="0" applyFill="1" applyBorder="1"/>
    <xf numFmtId="4" fontId="0" fillId="2" borderId="1" xfId="0" applyNumberFormat="1" applyFill="1" applyBorder="1"/>
    <xf numFmtId="4" fontId="0" fillId="2" borderId="7" xfId="0" applyNumberFormat="1" applyFill="1" applyBorder="1" applyAlignment="1">
      <alignment vertical="top"/>
    </xf>
    <xf numFmtId="4" fontId="0" fillId="2" borderId="1" xfId="0" applyNumberFormat="1" applyFill="1" applyBorder="1" applyAlignment="1">
      <alignment vertical="top"/>
    </xf>
    <xf numFmtId="4" fontId="0" fillId="0" borderId="0" xfId="0" applyNumberFormat="1" applyAlignment="1">
      <alignment vertical="top"/>
    </xf>
    <xf numFmtId="166" fontId="0" fillId="0" borderId="1" xfId="0" applyNumberFormat="1" applyBorder="1"/>
    <xf numFmtId="2" fontId="0" fillId="2" borderId="1" xfId="0" applyNumberFormat="1" applyFill="1" applyBorder="1" applyAlignment="1">
      <alignment vertical="top" wrapText="1"/>
    </xf>
    <xf numFmtId="166" fontId="0" fillId="2" borderId="1" xfId="0" applyNumberFormat="1" applyFill="1" applyBorder="1"/>
    <xf numFmtId="4" fontId="0" fillId="2" borderId="1" xfId="0" applyNumberFormat="1" applyFill="1" applyBorder="1" applyAlignment="1">
      <alignment vertical="top" wrapText="1"/>
    </xf>
    <xf numFmtId="4" fontId="0" fillId="0" borderId="0" xfId="0" applyNumberFormat="1" applyAlignment="1">
      <alignment vertical="top" wrapText="1"/>
    </xf>
    <xf numFmtId="0" fontId="25" fillId="5" borderId="10" xfId="0" applyFont="1" applyFill="1" applyBorder="1" applyAlignment="1">
      <alignment horizontal="center" vertical="center"/>
    </xf>
    <xf numFmtId="0" fontId="25" fillId="5" borderId="0" xfId="0" applyFont="1" applyFill="1" applyAlignment="1">
      <alignment horizontal="center" vertical="center"/>
    </xf>
    <xf numFmtId="0" fontId="34" fillId="4" borderId="0" xfId="0" applyFont="1" applyFill="1" applyAlignment="1">
      <alignment horizontal="left" vertical="center" wrapText="1"/>
    </xf>
    <xf numFmtId="0" fontId="30" fillId="10" borderId="0" xfId="1" applyFont="1" applyFill="1" applyBorder="1" applyAlignment="1">
      <alignment horizontal="center" vertical="center"/>
    </xf>
    <xf numFmtId="0" fontId="6" fillId="6" borderId="24" xfId="0" applyFont="1" applyFill="1" applyBorder="1" applyAlignment="1">
      <alignment horizontal="center" vertical="center" wrapText="1"/>
    </xf>
    <xf numFmtId="0" fontId="6"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5"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xf numFmtId="0" fontId="0" fillId="0" borderId="2"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9" fillId="0" borderId="1" xfId="0" applyFont="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7" fillId="0" borderId="1" xfId="0" applyFont="1" applyBorder="1" applyAlignment="1">
      <alignment horizontal="center"/>
    </xf>
    <xf numFmtId="0" fontId="20"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xf>
    <xf numFmtId="1" fontId="7" fillId="0" borderId="1" xfId="0" applyNumberFormat="1" applyFon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17" fontId="21" fillId="0" borderId="1" xfId="0" applyNumberFormat="1" applyFont="1" applyBorder="1" applyAlignment="1">
      <alignment horizontal="center"/>
    </xf>
    <xf numFmtId="14" fontId="21" fillId="0" borderId="1" xfId="0" applyNumberFormat="1" applyFont="1" applyBorder="1" applyAlignment="1">
      <alignment horizontal="center"/>
    </xf>
    <xf numFmtId="0" fontId="9" fillId="0" borderId="1" xfId="0" applyFont="1" applyBorder="1" applyAlignment="1">
      <alignment horizontal="center" vertical="center"/>
    </xf>
    <xf numFmtId="0" fontId="5" fillId="0" borderId="1" xfId="0" applyFont="1" applyBorder="1" applyAlignment="1">
      <alignment horizontal="center" vertical="center" wrapText="1"/>
    </xf>
    <xf numFmtId="0" fontId="20"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xf>
    <xf numFmtId="9" fontId="21" fillId="0" borderId="1" xfId="0"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center"/>
    </xf>
    <xf numFmtId="4" fontId="21" fillId="0" borderId="1" xfId="0" applyNumberFormat="1" applyFont="1" applyBorder="1" applyAlignment="1">
      <alignment horizontal="right"/>
    </xf>
    <xf numFmtId="0" fontId="5" fillId="0" borderId="1" xfId="0" applyFont="1" applyBorder="1" applyAlignment="1">
      <alignment horizontal="center"/>
    </xf>
    <xf numFmtId="4" fontId="22" fillId="0" borderId="1" xfId="0" applyNumberFormat="1" applyFont="1" applyBorder="1" applyAlignment="1">
      <alignment horizontal="right"/>
    </xf>
    <xf numFmtId="2" fontId="9" fillId="0" borderId="1" xfId="0" applyNumberFormat="1" applyFont="1" applyBorder="1" applyAlignment="1">
      <alignment horizontal="center"/>
    </xf>
    <xf numFmtId="4" fontId="20" fillId="0" borderId="1" xfId="0" applyNumberFormat="1" applyFont="1" applyBorder="1" applyAlignment="1">
      <alignment horizontal="center"/>
    </xf>
    <xf numFmtId="0" fontId="5" fillId="0" borderId="1" xfId="0" applyFont="1" applyBorder="1" applyAlignment="1">
      <alignment horizontal="center" wrapText="1"/>
    </xf>
    <xf numFmtId="0" fontId="0" fillId="0" borderId="30" xfId="0" applyBorder="1" applyAlignment="1">
      <alignment horizontal="left"/>
    </xf>
    <xf numFmtId="0" fontId="0" fillId="0" borderId="0" xfId="0" applyAlignment="1">
      <alignment horizontal="center"/>
    </xf>
    <xf numFmtId="0" fontId="5" fillId="7" borderId="0" xfId="0" applyFont="1" applyFill="1" applyAlignment="1">
      <alignment horizontal="center" wrapText="1"/>
    </xf>
    <xf numFmtId="0" fontId="5" fillId="7" borderId="0" xfId="0" applyFont="1" applyFill="1" applyAlignment="1">
      <alignment horizontal="center" vertical="center"/>
    </xf>
    <xf numFmtId="0" fontId="0" fillId="0" borderId="30" xfId="0" applyBorder="1" applyAlignment="1">
      <alignment horizontal="center"/>
    </xf>
    <xf numFmtId="4" fontId="9" fillId="0" borderId="1" xfId="0" applyNumberFormat="1" applyFont="1" applyBorder="1" applyAlignment="1">
      <alignment horizontal="center"/>
    </xf>
    <xf numFmtId="16"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4" fontId="11" fillId="8"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0" fontId="28" fillId="0" borderId="19" xfId="0" applyFont="1" applyBorder="1" applyAlignment="1">
      <alignment horizontal="left" vertical="top" wrapText="1"/>
    </xf>
    <xf numFmtId="0" fontId="28" fillId="0" borderId="0" xfId="0" applyFont="1" applyAlignment="1">
      <alignment horizontal="left" vertical="top" wrapText="1"/>
    </xf>
    <xf numFmtId="0" fontId="28" fillId="0" borderId="20" xfId="0" applyFont="1" applyBorder="1" applyAlignment="1">
      <alignment horizontal="left" vertical="top" wrapText="1"/>
    </xf>
    <xf numFmtId="0" fontId="28" fillId="0" borderId="16" xfId="0" applyFont="1" applyBorder="1" applyAlignment="1">
      <alignment horizontal="left"/>
    </xf>
    <xf numFmtId="0" fontId="28" fillId="0" borderId="17" xfId="0" applyFont="1" applyBorder="1" applyAlignment="1">
      <alignment horizontal="left"/>
    </xf>
    <xf numFmtId="0" fontId="28" fillId="0" borderId="18" xfId="0" applyFont="1" applyBorder="1" applyAlignment="1">
      <alignment horizontal="left"/>
    </xf>
    <xf numFmtId="0" fontId="28" fillId="0" borderId="19" xfId="0" applyFont="1" applyBorder="1" applyAlignment="1">
      <alignment horizontal="left"/>
    </xf>
    <xf numFmtId="0" fontId="28" fillId="0" borderId="0" xfId="0" applyFont="1" applyAlignment="1">
      <alignment horizontal="left"/>
    </xf>
    <xf numFmtId="0" fontId="28" fillId="0" borderId="20" xfId="0" applyFont="1" applyBorder="1" applyAlignment="1">
      <alignment horizontal="left"/>
    </xf>
    <xf numFmtId="0" fontId="7" fillId="0" borderId="21" xfId="0" applyFont="1" applyBorder="1" applyAlignment="1">
      <alignment horizontal="left" wrapText="1"/>
    </xf>
    <xf numFmtId="0" fontId="7" fillId="0" borderId="22" xfId="0" applyFont="1" applyBorder="1" applyAlignment="1">
      <alignment horizontal="left" wrapText="1"/>
    </xf>
    <xf numFmtId="0" fontId="7" fillId="0" borderId="23" xfId="0" applyFont="1" applyBorder="1" applyAlignment="1">
      <alignment horizontal="left" wrapText="1"/>
    </xf>
    <xf numFmtId="0" fontId="5" fillId="0" borderId="0" xfId="0" applyFont="1" applyAlignment="1">
      <alignment horizontal="center" wrapText="1"/>
    </xf>
    <xf numFmtId="4" fontId="0" fillId="0" borderId="30" xfId="0" applyNumberFormat="1" applyBorder="1" applyAlignment="1">
      <alignment horizontal="center"/>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xf>
    <xf numFmtId="1" fontId="0" fillId="0" borderId="1" xfId="0" applyNumberFormat="1" applyBorder="1" applyAlignment="1">
      <alignment horizontal="center"/>
    </xf>
    <xf numFmtId="1" fontId="20" fillId="0" borderId="1" xfId="0" applyNumberFormat="1" applyFont="1" applyBorder="1" applyAlignment="1">
      <alignment horizontal="center"/>
    </xf>
    <xf numFmtId="1" fontId="5" fillId="0" borderId="1" xfId="0" applyNumberFormat="1" applyFont="1" applyBorder="1" applyAlignment="1">
      <alignment horizontal="center" wrapText="1"/>
    </xf>
    <xf numFmtId="0" fontId="5" fillId="0" borderId="0" xfId="0" applyFont="1" applyAlignment="1">
      <alignment horizontal="center" vertical="center" wrapText="1"/>
    </xf>
    <xf numFmtId="2" fontId="0" fillId="0" borderId="0" xfId="0" applyNumberFormat="1" applyAlignment="1">
      <alignment horizontal="center"/>
    </xf>
    <xf numFmtId="2" fontId="0" fillId="0" borderId="1" xfId="0" applyNumberFormat="1" applyBorder="1" applyAlignment="1">
      <alignment horizontal="center"/>
    </xf>
    <xf numFmtId="2" fontId="5" fillId="0" borderId="1" xfId="0" applyNumberFormat="1" applyFont="1" applyBorder="1" applyAlignment="1">
      <alignment horizontal="center"/>
    </xf>
    <xf numFmtId="1" fontId="5" fillId="0" borderId="5"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 fontId="5" fillId="0" borderId="8" xfId="0" applyNumberFormat="1" applyFont="1" applyBorder="1" applyAlignment="1">
      <alignment horizontal="center" vertical="center"/>
    </xf>
    <xf numFmtId="16" fontId="5" fillId="0" borderId="14" xfId="0" applyNumberFormat="1" applyFont="1" applyBorder="1" applyAlignment="1">
      <alignment horizontal="center" vertical="center"/>
    </xf>
    <xf numFmtId="16" fontId="5" fillId="0" borderId="9" xfId="0" applyNumberFormat="1" applyFont="1" applyBorder="1" applyAlignment="1">
      <alignment horizontal="center" vertical="center"/>
    </xf>
    <xf numFmtId="16" fontId="5" fillId="0" borderId="12" xfId="0" applyNumberFormat="1" applyFont="1" applyBorder="1" applyAlignment="1">
      <alignment horizontal="center" vertical="center"/>
    </xf>
    <xf numFmtId="16" fontId="5" fillId="0" borderId="15" xfId="0" applyNumberFormat="1" applyFont="1" applyBorder="1" applyAlignment="1">
      <alignment horizontal="center" vertical="center"/>
    </xf>
    <xf numFmtId="16" fontId="5" fillId="0" borderId="13" xfId="0" applyNumberFormat="1" applyFont="1" applyBorder="1" applyAlignment="1">
      <alignment horizontal="center" vertical="center"/>
    </xf>
    <xf numFmtId="2" fontId="23" fillId="0" borderId="1" xfId="0" applyNumberFormat="1" applyFont="1" applyBorder="1" applyAlignment="1">
      <alignment horizontal="center"/>
    </xf>
    <xf numFmtId="0" fontId="23" fillId="0" borderId="1" xfId="0" applyFont="1" applyBorder="1" applyAlignment="1">
      <alignment horizontal="center"/>
    </xf>
    <xf numFmtId="0" fontId="24" fillId="0" borderId="1" xfId="0" applyFont="1" applyBorder="1" applyAlignment="1">
      <alignment horizontal="left"/>
    </xf>
    <xf numFmtId="2" fontId="24" fillId="0" borderId="1" xfId="0" applyNumberFormat="1" applyFont="1" applyBorder="1" applyAlignment="1">
      <alignment horizontal="center"/>
    </xf>
    <xf numFmtId="1" fontId="24" fillId="0" borderId="1" xfId="0" applyNumberFormat="1" applyFont="1" applyBorder="1" applyAlignment="1">
      <alignment horizontal="center"/>
    </xf>
    <xf numFmtId="0" fontId="23" fillId="0" borderId="1" xfId="0" applyFont="1" applyBorder="1" applyAlignment="1">
      <alignment horizontal="center" wrapText="1"/>
    </xf>
    <xf numFmtId="2" fontId="21" fillId="0" borderId="1" xfId="0" applyNumberFormat="1" applyFont="1" applyBorder="1" applyAlignment="1">
      <alignment horizontal="center"/>
    </xf>
    <xf numFmtId="0" fontId="21" fillId="0" borderId="1" xfId="0" applyFont="1" applyBorder="1" applyAlignment="1">
      <alignment horizontal="center" vertic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18" fillId="0" borderId="0" xfId="1"/>
    <xf numFmtId="0" fontId="6" fillId="6" borderId="21" xfId="0" applyFont="1" applyFill="1" applyBorder="1" applyAlignment="1">
      <alignment horizontal="center" vertical="center" wrapText="1"/>
    </xf>
    <xf numFmtId="0" fontId="6" fillId="6" borderId="22" xfId="0" applyFont="1" applyFill="1" applyBorder="1" applyAlignment="1">
      <alignment horizontal="center" vertical="center" wrapText="1"/>
    </xf>
    <xf numFmtId="0" fontId="6" fillId="6" borderId="23"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17" fontId="20" fillId="0" borderId="1" xfId="0" applyNumberFormat="1" applyFont="1" applyBorder="1" applyAlignment="1">
      <alignment horizontal="center"/>
    </xf>
    <xf numFmtId="14" fontId="20" fillId="0" borderId="1" xfId="0" applyNumberFormat="1" applyFont="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9" fontId="20" fillId="0" borderId="1" xfId="0" applyNumberFormat="1" applyFont="1" applyBorder="1" applyAlignment="1">
      <alignment horizontal="center"/>
    </xf>
    <xf numFmtId="0" fontId="20" fillId="0" borderId="2" xfId="0" applyFont="1" applyBorder="1" applyAlignment="1">
      <alignment horizontal="left"/>
    </xf>
    <xf numFmtId="0" fontId="20" fillId="0" borderId="4" xfId="0" applyFont="1" applyBorder="1" applyAlignment="1">
      <alignment horizontal="left"/>
    </xf>
    <xf numFmtId="0" fontId="20" fillId="0" borderId="3" xfId="0" applyFont="1" applyBorder="1" applyAlignment="1">
      <alignment horizontal="left"/>
    </xf>
    <xf numFmtId="2" fontId="20" fillId="0" borderId="2" xfId="0" applyNumberFormat="1" applyFont="1" applyBorder="1" applyAlignment="1">
      <alignment horizontal="center"/>
    </xf>
    <xf numFmtId="2" fontId="20" fillId="0" borderId="4" xfId="0" applyNumberFormat="1" applyFont="1" applyBorder="1" applyAlignment="1">
      <alignment horizontal="center"/>
    </xf>
    <xf numFmtId="2" fontId="20" fillId="0" borderId="3" xfId="0" applyNumberFormat="1" applyFont="1" applyBorder="1" applyAlignment="1">
      <alignment horizontal="center"/>
    </xf>
    <xf numFmtId="2" fontId="20" fillId="0" borderId="1" xfId="0" applyNumberFormat="1" applyFont="1" applyBorder="1" applyAlignment="1">
      <alignment horizontal="center"/>
    </xf>
    <xf numFmtId="0" fontId="5" fillId="8" borderId="0" xfId="0" applyFont="1" applyFill="1" applyAlignment="1">
      <alignment horizontal="center" wrapText="1"/>
    </xf>
    <xf numFmtId="0" fontId="5" fillId="8" borderId="0" xfId="0" applyFont="1" applyFill="1" applyAlignment="1">
      <alignment horizontal="center" vertical="center"/>
    </xf>
    <xf numFmtId="1" fontId="5" fillId="0" borderId="1" xfId="0" applyNumberFormat="1" applyFont="1" applyBorder="1" applyAlignment="1">
      <alignment horizontal="center" vertical="center" wrapText="1"/>
    </xf>
    <xf numFmtId="16" fontId="7" fillId="0" borderId="1" xfId="0" applyNumberFormat="1" applyFont="1" applyBorder="1" applyAlignment="1">
      <alignment horizontal="center" vertical="center"/>
    </xf>
    <xf numFmtId="0" fontId="7" fillId="0" borderId="1" xfId="0" applyFont="1" applyBorder="1" applyAlignment="1">
      <alignment horizontal="center" vertical="center"/>
    </xf>
    <xf numFmtId="1" fontId="9" fillId="0" borderId="2" xfId="0" applyNumberFormat="1" applyFont="1" applyBorder="1" applyAlignment="1">
      <alignment horizontal="center" wrapText="1"/>
    </xf>
    <xf numFmtId="1" fontId="9" fillId="0" borderId="4" xfId="0" applyNumberFormat="1" applyFont="1" applyBorder="1" applyAlignment="1">
      <alignment horizontal="center" wrapText="1"/>
    </xf>
    <xf numFmtId="1" fontId="9" fillId="0" borderId="3" xfId="0" applyNumberFormat="1" applyFont="1" applyBorder="1" applyAlignment="1">
      <alignment horizontal="center" wrapText="1"/>
    </xf>
    <xf numFmtId="1" fontId="5" fillId="0" borderId="2" xfId="0" applyNumberFormat="1" applyFont="1" applyBorder="1" applyAlignment="1">
      <alignment horizontal="center"/>
    </xf>
    <xf numFmtId="1" fontId="5" fillId="0" borderId="4" xfId="0" applyNumberFormat="1" applyFont="1" applyBorder="1" applyAlignment="1">
      <alignment horizontal="center"/>
    </xf>
    <xf numFmtId="1" fontId="5" fillId="0" borderId="3" xfId="0" applyNumberFormat="1" applyFont="1" applyBorder="1" applyAlignment="1">
      <alignment horizontal="center"/>
    </xf>
    <xf numFmtId="0" fontId="21" fillId="0" borderId="2"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6" fillId="6" borderId="34"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36" xfId="0" applyFont="1" applyFill="1" applyBorder="1" applyAlignment="1">
      <alignment horizontal="center" vertical="center" wrapText="1"/>
    </xf>
    <xf numFmtId="0" fontId="0" fillId="0" borderId="0" xfId="0" applyAlignment="1">
      <alignment horizontal="left"/>
    </xf>
    <xf numFmtId="16"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24" fillId="0" borderId="2" xfId="0" applyFont="1" applyBorder="1" applyAlignment="1">
      <alignment horizontal="center"/>
    </xf>
    <xf numFmtId="0" fontId="24" fillId="0" borderId="3" xfId="0" applyFont="1" applyBorder="1" applyAlignment="1">
      <alignment horizontal="center"/>
    </xf>
    <xf numFmtId="2" fontId="22" fillId="0" borderId="1" xfId="0" applyNumberFormat="1" applyFont="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11" fillId="6" borderId="31" xfId="0" applyFont="1" applyFill="1" applyBorder="1" applyAlignment="1">
      <alignment horizontal="center" vertical="center" wrapText="1"/>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0" fillId="0" borderId="15" xfId="0" applyBorder="1" applyAlignment="1">
      <alignment horizontal="center"/>
    </xf>
    <xf numFmtId="0" fontId="21" fillId="0" borderId="2" xfId="0" applyFont="1" applyBorder="1" applyAlignment="1">
      <alignment horizontal="center"/>
    </xf>
    <xf numFmtId="0" fontId="21" fillId="0" borderId="4" xfId="0" applyFont="1" applyBorder="1" applyAlignment="1">
      <alignment horizontal="center"/>
    </xf>
    <xf numFmtId="0" fontId="21" fillId="0" borderId="3" xfId="0" applyFont="1" applyBorder="1" applyAlignment="1">
      <alignment horizontal="center"/>
    </xf>
    <xf numFmtId="9" fontId="21" fillId="0" borderId="2" xfId="0" applyNumberFormat="1" applyFont="1" applyBorder="1" applyAlignment="1">
      <alignment horizontal="center"/>
    </xf>
    <xf numFmtId="9" fontId="21" fillId="0" borderId="4" xfId="0" applyNumberFormat="1" applyFont="1" applyBorder="1" applyAlignment="1">
      <alignment horizontal="center"/>
    </xf>
    <xf numFmtId="9" fontId="21" fillId="0" borderId="3"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2" fontId="21" fillId="0" borderId="2" xfId="0" applyNumberFormat="1" applyFont="1" applyBorder="1" applyAlignment="1">
      <alignment horizont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2" fontId="24" fillId="0" borderId="2" xfId="0" applyNumberFormat="1" applyFont="1" applyBorder="1" applyAlignment="1">
      <alignment horizontal="center"/>
    </xf>
    <xf numFmtId="2" fontId="24" fillId="0" borderId="4" xfId="0" applyNumberFormat="1" applyFont="1" applyBorder="1" applyAlignment="1">
      <alignment horizontal="center"/>
    </xf>
    <xf numFmtId="2" fontId="24" fillId="0" borderId="3" xfId="0" applyNumberFormat="1" applyFont="1" applyBorder="1" applyAlignment="1">
      <alignment horizontal="center"/>
    </xf>
    <xf numFmtId="0" fontId="24" fillId="0" borderId="1"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1" fontId="5" fillId="0" borderId="5" xfId="0" applyNumberFormat="1" applyFont="1" applyBorder="1" applyAlignment="1">
      <alignment horizontal="center"/>
    </xf>
    <xf numFmtId="1" fontId="5" fillId="0" borderId="6" xfId="0" applyNumberFormat="1" applyFont="1" applyBorder="1" applyAlignment="1">
      <alignment horizontal="center"/>
    </xf>
    <xf numFmtId="1" fontId="5" fillId="0" borderId="7" xfId="0" applyNumberFormat="1" applyFon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7" xfId="0" applyNumberFormat="1" applyBorder="1" applyAlignment="1">
      <alignment horizontal="center"/>
    </xf>
    <xf numFmtId="1" fontId="5" fillId="0" borderId="5" xfId="0" applyNumberFormat="1" applyFont="1" applyBorder="1" applyAlignment="1">
      <alignment horizontal="center" wrapText="1"/>
    </xf>
    <xf numFmtId="1" fontId="5" fillId="0" borderId="7" xfId="0" applyNumberFormat="1" applyFont="1" applyBorder="1" applyAlignment="1">
      <alignment horizontal="center" wrapText="1"/>
    </xf>
    <xf numFmtId="1" fontId="7" fillId="0" borderId="5" xfId="0" applyNumberFormat="1" applyFont="1" applyBorder="1" applyAlignment="1">
      <alignment horizontal="center"/>
    </xf>
    <xf numFmtId="1" fontId="7" fillId="0" borderId="6" xfId="0" applyNumberFormat="1" applyFont="1" applyBorder="1" applyAlignment="1">
      <alignment horizontal="center"/>
    </xf>
    <xf numFmtId="1" fontId="7" fillId="0" borderId="7" xfId="0" applyNumberFormat="1" applyFont="1" applyBorder="1" applyAlignment="1">
      <alignment horizontal="center"/>
    </xf>
    <xf numFmtId="0" fontId="24" fillId="0" borderId="2" xfId="0" applyFont="1" applyBorder="1" applyAlignment="1">
      <alignment horizontal="left"/>
    </xf>
    <xf numFmtId="0" fontId="24" fillId="0" borderId="4" xfId="0" applyFont="1" applyBorder="1" applyAlignment="1">
      <alignment horizontal="left"/>
    </xf>
    <xf numFmtId="0" fontId="24" fillId="0" borderId="3" xfId="0" applyFont="1" applyBorder="1" applyAlignment="1">
      <alignment horizontal="left"/>
    </xf>
    <xf numFmtId="1" fontId="5" fillId="0" borderId="5"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2" fontId="3" fillId="0" borderId="1" xfId="0" applyNumberFormat="1" applyFont="1" applyBorder="1" applyAlignment="1">
      <alignment horizontal="center"/>
    </xf>
    <xf numFmtId="0" fontId="3" fillId="0" borderId="1" xfId="0" applyFont="1" applyBorder="1" applyAlignment="1">
      <alignment horizontal="center"/>
    </xf>
    <xf numFmtId="2" fontId="21" fillId="0" borderId="3" xfId="0" applyNumberFormat="1" applyFont="1" applyBorder="1" applyAlignment="1">
      <alignment horizont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2" fontId="24" fillId="0" borderId="5" xfId="0" applyNumberFormat="1" applyFont="1" applyBorder="1" applyAlignment="1">
      <alignment horizontal="center" vertical="center"/>
    </xf>
    <xf numFmtId="2" fontId="24" fillId="0" borderId="6" xfId="0" applyNumberFormat="1" applyFont="1" applyBorder="1" applyAlignment="1">
      <alignment horizontal="center" vertical="center"/>
    </xf>
    <xf numFmtId="2" fontId="24" fillId="0" borderId="7" xfId="0" applyNumberFormat="1"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1" fillId="0" borderId="2" xfId="0" applyFont="1" applyBorder="1" applyAlignment="1">
      <alignment horizontal="left" wrapText="1"/>
    </xf>
    <xf numFmtId="0" fontId="21" fillId="0" borderId="4" xfId="0" applyFont="1" applyBorder="1" applyAlignment="1">
      <alignment horizontal="left" wrapText="1"/>
    </xf>
    <xf numFmtId="0" fontId="21" fillId="0" borderId="3" xfId="0" applyFont="1" applyBorder="1" applyAlignment="1">
      <alignment horizontal="left" wrapText="1"/>
    </xf>
    <xf numFmtId="2" fontId="21" fillId="0" borderId="4" xfId="0" applyNumberFormat="1" applyFont="1" applyBorder="1" applyAlignment="1">
      <alignment horizontal="center"/>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1" fillId="6" borderId="37"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39" xfId="0" applyFont="1" applyFill="1" applyBorder="1" applyAlignment="1">
      <alignment horizontal="center" vertical="center" wrapText="1"/>
    </xf>
    <xf numFmtId="0" fontId="1" fillId="0" borderId="1" xfId="0" applyFont="1" applyBorder="1" applyAlignment="1">
      <alignment horizontal="left"/>
    </xf>
    <xf numFmtId="0" fontId="4" fillId="0" borderId="1" xfId="0" applyFont="1" applyBorder="1" applyAlignment="1">
      <alignment horizontal="left"/>
    </xf>
    <xf numFmtId="2" fontId="0" fillId="0" borderId="2" xfId="0" applyNumberFormat="1" applyBorder="1" applyAlignment="1">
      <alignment horizontal="center"/>
    </xf>
    <xf numFmtId="2" fontId="0" fillId="0" borderId="4" xfId="0" applyNumberFormat="1" applyBorder="1" applyAlignment="1">
      <alignment horizontal="center"/>
    </xf>
    <xf numFmtId="2" fontId="0" fillId="0" borderId="3" xfId="0" applyNumberFormat="1" applyBorder="1" applyAlignment="1">
      <alignment horizontal="center"/>
    </xf>
    <xf numFmtId="0" fontId="5" fillId="0" borderId="4" xfId="0" applyFont="1" applyBorder="1" applyAlignment="1">
      <alignment horizontal="center"/>
    </xf>
    <xf numFmtId="2" fontId="3" fillId="0" borderId="2" xfId="0" applyNumberFormat="1" applyFont="1" applyBorder="1" applyAlignment="1">
      <alignment horizontal="center"/>
    </xf>
    <xf numFmtId="2" fontId="3" fillId="0" borderId="3" xfId="0" applyNumberFormat="1" applyFont="1" applyBorder="1" applyAlignment="1">
      <alignment horizontal="center"/>
    </xf>
    <xf numFmtId="0" fontId="10" fillId="0" borderId="1"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11" fillId="6" borderId="37" xfId="0" applyFont="1" applyFill="1" applyBorder="1" applyAlignment="1">
      <alignment horizontal="center" vertical="center"/>
    </xf>
    <xf numFmtId="0" fontId="11" fillId="6" borderId="38" xfId="0" applyFont="1" applyFill="1" applyBorder="1" applyAlignment="1">
      <alignment horizontal="center" vertical="center"/>
    </xf>
    <xf numFmtId="0" fontId="11" fillId="6" borderId="39"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35" xfId="0" applyFont="1" applyFill="1" applyBorder="1" applyAlignment="1">
      <alignment horizontal="center" vertical="center"/>
    </xf>
    <xf numFmtId="0" fontId="6" fillId="6" borderId="36" xfId="0" applyFont="1" applyFill="1" applyBorder="1" applyAlignment="1">
      <alignment horizontal="center" vertical="center"/>
    </xf>
    <xf numFmtId="1" fontId="7" fillId="0" borderId="5" xfId="0" applyNumberFormat="1" applyFont="1" applyBorder="1" applyAlignment="1">
      <alignment horizontal="center" wrapText="1"/>
    </xf>
    <xf numFmtId="1" fontId="7" fillId="0" borderId="7" xfId="0" applyNumberFormat="1" applyFont="1" applyBorder="1" applyAlignment="1">
      <alignment horizontal="center" wrapText="1"/>
    </xf>
    <xf numFmtId="2" fontId="23" fillId="0" borderId="5"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7" xfId="0" applyNumberFormat="1" applyFont="1" applyBorder="1" applyAlignment="1">
      <alignment horizontal="center" vertical="center"/>
    </xf>
    <xf numFmtId="0" fontId="7" fillId="6" borderId="24" xfId="0" applyFont="1" applyFill="1" applyBorder="1" applyAlignment="1">
      <alignment horizontal="center" vertical="center"/>
    </xf>
    <xf numFmtId="0" fontId="7" fillId="6" borderId="25" xfId="0" applyFont="1" applyFill="1" applyBorder="1" applyAlignment="1">
      <alignment horizontal="center" vertical="center"/>
    </xf>
    <xf numFmtId="0" fontId="7" fillId="6" borderId="26" xfId="0" applyFont="1" applyFill="1" applyBorder="1" applyAlignment="1">
      <alignment horizontal="center" vertical="center"/>
    </xf>
    <xf numFmtId="0" fontId="6" fillId="6" borderId="24"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26" xfId="0" applyFont="1" applyFill="1" applyBorder="1" applyAlignment="1">
      <alignment horizontal="center" vertical="center"/>
    </xf>
    <xf numFmtId="2" fontId="5" fillId="0" borderId="1" xfId="0" applyNumberFormat="1" applyFont="1" applyBorder="1" applyAlignment="1">
      <alignment horizontal="center" vertical="center"/>
    </xf>
    <xf numFmtId="0" fontId="11" fillId="6" borderId="16" xfId="0" applyFont="1" applyFill="1" applyBorder="1" applyAlignment="1">
      <alignment horizontal="center" vertical="center" wrapText="1"/>
    </xf>
    <xf numFmtId="0" fontId="11" fillId="6" borderId="17" xfId="0" applyFont="1" applyFill="1" applyBorder="1" applyAlignment="1">
      <alignment horizontal="center" vertical="center" wrapText="1"/>
    </xf>
    <xf numFmtId="0" fontId="11" fillId="6" borderId="18" xfId="0" applyFont="1" applyFill="1" applyBorder="1" applyAlignment="1">
      <alignment horizontal="center" vertical="center" wrapText="1"/>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xf>
    <xf numFmtId="0" fontId="24" fillId="0" borderId="8" xfId="0" applyFont="1" applyBorder="1" applyAlignment="1">
      <alignment horizontal="center"/>
    </xf>
    <xf numFmtId="0" fontId="24" fillId="0" borderId="12" xfId="0" applyFont="1" applyBorder="1" applyAlignment="1">
      <alignment horizontal="center"/>
    </xf>
    <xf numFmtId="0" fontId="24" fillId="0" borderId="5" xfId="0" applyFont="1" applyBorder="1" applyAlignment="1">
      <alignment horizontal="center"/>
    </xf>
    <xf numFmtId="0" fontId="24" fillId="0" borderId="7" xfId="0" applyFont="1" applyBorder="1" applyAlignment="1">
      <alignment horizontal="center"/>
    </xf>
    <xf numFmtId="2"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5" fillId="6" borderId="16" xfId="0" applyFont="1" applyFill="1" applyBorder="1" applyAlignment="1">
      <alignment horizontal="center"/>
    </xf>
    <xf numFmtId="0" fontId="5" fillId="6" borderId="17" xfId="0" applyFont="1" applyFill="1" applyBorder="1" applyAlignment="1">
      <alignment horizontal="center"/>
    </xf>
    <xf numFmtId="0" fontId="33" fillId="0" borderId="10" xfId="0" applyFont="1" applyBorder="1" applyAlignment="1">
      <alignment horizontal="center"/>
    </xf>
    <xf numFmtId="0" fontId="33" fillId="0" borderId="0" xfId="0" applyFont="1" applyAlignment="1">
      <alignment horizontal="center"/>
    </xf>
    <xf numFmtId="0" fontId="5" fillId="0" borderId="0" xfId="0" applyFont="1" applyAlignment="1">
      <alignment horizontal="center"/>
    </xf>
    <xf numFmtId="4" fontId="24" fillId="0" borderId="1" xfId="0" applyNumberFormat="1" applyFont="1" applyBorder="1" applyAlignment="1">
      <alignment horizontal="right"/>
    </xf>
    <xf numFmtId="4" fontId="23" fillId="0" borderId="1" xfId="0" applyNumberFormat="1" applyFont="1" applyBorder="1" applyAlignment="1">
      <alignment horizontal="righ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4" fontId="21" fillId="0" borderId="4" xfId="0" applyNumberFormat="1" applyFont="1" applyBorder="1" applyAlignment="1">
      <alignment horizontal="right"/>
    </xf>
    <xf numFmtId="4" fontId="21" fillId="0" borderId="3" xfId="0" applyNumberFormat="1" applyFont="1" applyBorder="1" applyAlignment="1">
      <alignment horizontal="right"/>
    </xf>
    <xf numFmtId="4" fontId="21" fillId="0" borderId="2" xfId="0" applyNumberFormat="1" applyFont="1" applyBorder="1" applyAlignment="1">
      <alignment horizontal="right"/>
    </xf>
    <xf numFmtId="0" fontId="18" fillId="0" borderId="10" xfId="1" applyBorder="1" applyAlignment="1">
      <alignment horizontal="center"/>
    </xf>
    <xf numFmtId="0" fontId="18" fillId="0" borderId="0" xfId="1" applyAlignment="1">
      <alignment horizontal="center"/>
    </xf>
    <xf numFmtId="0" fontId="0" fillId="0" borderId="7" xfId="0" applyBorder="1" applyAlignment="1">
      <alignment horizontal="left"/>
    </xf>
    <xf numFmtId="0" fontId="0" fillId="0" borderId="1" xfId="0" applyBorder="1" applyAlignment="1">
      <alignment horizontal="left" vertical="top"/>
    </xf>
    <xf numFmtId="0" fontId="11" fillId="6" borderId="40" xfId="0" applyFont="1" applyFill="1" applyBorder="1" applyAlignment="1">
      <alignment horizontal="center" vertical="center" wrapText="1"/>
    </xf>
    <xf numFmtId="0" fontId="11" fillId="6" borderId="41" xfId="0" applyFont="1" applyFill="1" applyBorder="1" applyAlignment="1">
      <alignment horizontal="center" vertical="center" wrapText="1"/>
    </xf>
    <xf numFmtId="0" fontId="11" fillId="6" borderId="42" xfId="0" applyFont="1" applyFill="1" applyBorder="1" applyAlignment="1">
      <alignment horizontal="center" vertical="center" wrapText="1"/>
    </xf>
    <xf numFmtId="0" fontId="0" fillId="0" borderId="0" xfId="0" applyAlignment="1">
      <alignment horizontal="left" vertical="top"/>
    </xf>
    <xf numFmtId="0" fontId="0" fillId="0" borderId="7" xfId="0" applyBorder="1" applyAlignment="1">
      <alignment horizontal="left" vertical="top" wrapText="1"/>
    </xf>
    <xf numFmtId="0" fontId="16" fillId="0" borderId="0" xfId="0" applyFont="1" applyAlignment="1">
      <alignment horizontal="lef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5" fillId="6" borderId="18" xfId="0" applyFont="1" applyFill="1" applyBorder="1" applyAlignment="1">
      <alignment horizontal="center"/>
    </xf>
    <xf numFmtId="0" fontId="6" fillId="6" borderId="21"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23" xfId="0" applyFont="1" applyFill="1" applyBorder="1" applyAlignment="1">
      <alignment horizontal="center" vertical="center"/>
    </xf>
    <xf numFmtId="0" fontId="5" fillId="6" borderId="16" xfId="0" applyFont="1" applyFill="1" applyBorder="1" applyAlignment="1">
      <alignment horizontal="center" wrapText="1"/>
    </xf>
    <xf numFmtId="0" fontId="5" fillId="6" borderId="17" xfId="0" applyFont="1" applyFill="1" applyBorder="1" applyAlignment="1">
      <alignment horizontal="center" wrapText="1"/>
    </xf>
    <xf numFmtId="0" fontId="5" fillId="6" borderId="18" xfId="0" applyFont="1" applyFill="1" applyBorder="1" applyAlignment="1">
      <alignment horizontal="center" wrapText="1"/>
    </xf>
    <xf numFmtId="0" fontId="21" fillId="0" borderId="1" xfId="0" applyFont="1" applyBorder="1" applyAlignment="1">
      <alignment horizontal="left"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18"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165" fontId="0" fillId="0" borderId="1" xfId="0" applyNumberFormat="1" applyBorder="1" applyAlignment="1">
      <alignment horizontal="left"/>
    </xf>
    <xf numFmtId="0" fontId="11" fillId="6" borderId="24" xfId="0" applyFont="1" applyFill="1" applyBorder="1" applyAlignment="1">
      <alignment horizontal="center" vertical="center"/>
    </xf>
    <xf numFmtId="0" fontId="11" fillId="6" borderId="25" xfId="0" applyFont="1" applyFill="1" applyBorder="1" applyAlignment="1">
      <alignment horizontal="center" vertical="center"/>
    </xf>
    <xf numFmtId="0" fontId="11" fillId="6" borderId="26" xfId="0" applyFont="1" applyFill="1" applyBorder="1" applyAlignment="1">
      <alignment horizontal="center" vertical="center"/>
    </xf>
    <xf numFmtId="0" fontId="8" fillId="0" borderId="1" xfId="0" applyFont="1" applyBorder="1" applyAlignment="1">
      <alignment horizontal="left"/>
    </xf>
    <xf numFmtId="14" fontId="0" fillId="0" borderId="1" xfId="0" applyNumberFormat="1" applyBorder="1" applyAlignment="1">
      <alignment horizontal="center"/>
    </xf>
    <xf numFmtId="17" fontId="0" fillId="0" borderId="1" xfId="0" applyNumberFormat="1" applyBorder="1" applyAlignment="1">
      <alignment horizont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12" fillId="3" borderId="0" xfId="0" applyFont="1" applyFill="1" applyAlignment="1">
      <alignment horizontal="left" vertical="top" wrapText="1"/>
    </xf>
    <xf numFmtId="0" fontId="13" fillId="3" borderId="0" xfId="0" applyFont="1" applyFill="1" applyAlignment="1">
      <alignment horizontal="center"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9" fontId="0" fillId="0" borderId="1" xfId="0" applyNumberFormat="1" applyBorder="1" applyAlignment="1">
      <alignment horizontal="center"/>
    </xf>
    <xf numFmtId="0" fontId="14" fillId="0" borderId="0" xfId="0" applyFont="1" applyAlignment="1">
      <alignment horizontal="center" vertical="center" wrapText="1"/>
    </xf>
    <xf numFmtId="0" fontId="17" fillId="0" borderId="0" xfId="0" applyFont="1" applyAlignment="1">
      <alignment horizontal="right" vertical="center" wrapText="1"/>
    </xf>
    <xf numFmtId="0" fontId="12" fillId="0" borderId="0" xfId="0" applyFont="1" applyAlignment="1">
      <alignment horizontal="right" vertical="center" wrapText="1"/>
    </xf>
    <xf numFmtId="0" fontId="16" fillId="0" borderId="0" xfId="0" applyFont="1" applyAlignment="1">
      <alignment horizontal="left" vertical="top" wrapText="1"/>
    </xf>
    <xf numFmtId="0" fontId="0" fillId="0" borderId="1" xfId="0" applyBorder="1" applyAlignment="1">
      <alignment horizontal="left" vertical="top" wrapText="1"/>
    </xf>
    <xf numFmtId="0" fontId="5" fillId="0" borderId="0" xfId="0" applyFont="1" applyAlignment="1">
      <alignment horizontal="center" vertical="top" wrapText="1"/>
    </xf>
    <xf numFmtId="0" fontId="6" fillId="6" borderId="21" xfId="0" applyFont="1" applyFill="1" applyBorder="1" applyAlignment="1">
      <alignment horizontal="center"/>
    </xf>
    <xf numFmtId="0" fontId="6" fillId="6" borderId="22" xfId="0" applyFont="1" applyFill="1" applyBorder="1" applyAlignment="1">
      <alignment horizontal="center"/>
    </xf>
    <xf numFmtId="0" fontId="6" fillId="6" borderId="23" xfId="0" applyFont="1" applyFill="1" applyBorder="1" applyAlignment="1">
      <alignment horizontal="center"/>
    </xf>
    <xf numFmtId="0" fontId="5" fillId="0" borderId="0" xfId="0" applyFont="1" applyAlignment="1">
      <alignment horizontal="center" vertical="top"/>
    </xf>
    <xf numFmtId="4" fontId="0" fillId="0" borderId="1" xfId="0" applyNumberFormat="1" applyBorder="1" applyAlignment="1">
      <alignment horizontal="left" vertical="top" wrapText="1"/>
    </xf>
    <xf numFmtId="0" fontId="0" fillId="0" borderId="0" xfId="0" applyAlignment="1">
      <alignment horizontal="left" vertical="top"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4" fontId="11" fillId="8" borderId="8" xfId="0" applyNumberFormat="1" applyFont="1" applyFill="1" applyBorder="1" applyAlignment="1">
      <alignment horizontal="center" vertical="center"/>
    </xf>
    <xf numFmtId="4" fontId="11" fillId="8" borderId="14" xfId="0" applyNumberFormat="1" applyFont="1" applyFill="1" applyBorder="1" applyAlignment="1">
      <alignment horizontal="center" vertical="center"/>
    </xf>
    <xf numFmtId="4" fontId="11" fillId="8" borderId="9" xfId="0" applyNumberFormat="1" applyFont="1" applyFill="1" applyBorder="1" applyAlignment="1">
      <alignment horizontal="center" vertical="center"/>
    </xf>
    <xf numFmtId="4" fontId="11" fillId="8" borderId="12" xfId="0" applyNumberFormat="1" applyFont="1" applyFill="1" applyBorder="1" applyAlignment="1">
      <alignment horizontal="center" vertical="center"/>
    </xf>
    <xf numFmtId="4" fontId="11" fillId="8" borderId="15" xfId="0" applyNumberFormat="1" applyFont="1" applyFill="1" applyBorder="1" applyAlignment="1">
      <alignment horizontal="center" vertical="center"/>
    </xf>
    <xf numFmtId="4" fontId="11" fillId="8" borderId="13" xfId="0" applyNumberFormat="1" applyFont="1" applyFill="1" applyBorder="1" applyAlignment="1">
      <alignment horizontal="center"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599545</xdr:colOff>
      <xdr:row>9</xdr:row>
      <xdr:rowOff>38628</xdr:rowOff>
    </xdr:from>
    <xdr:to>
      <xdr:col>26</xdr:col>
      <xdr:colOff>580494</xdr:colOff>
      <xdr:row>12</xdr:row>
      <xdr:rowOff>145521</xdr:rowOff>
    </xdr:to>
    <xdr:sp macro="" textlink="">
      <xdr:nvSpPr>
        <xdr:cNvPr id="2" name="Yuvarlatılmış Dikdörtgen 1">
          <a:extLst>
            <a:ext uri="{FF2B5EF4-FFF2-40B4-BE49-F238E27FC236}">
              <a16:creationId xmlns:a16="http://schemas.microsoft.com/office/drawing/2014/main" id="{00000000-0008-0000-0100-000002000000}"/>
            </a:ext>
          </a:extLst>
        </xdr:cNvPr>
        <xdr:cNvSpPr/>
      </xdr:nvSpPr>
      <xdr:spPr>
        <a:xfrm>
          <a:off x="12067645" y="288660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6350</xdr:colOff>
      <xdr:row>40</xdr:row>
      <xdr:rowOff>34925</xdr:rowOff>
    </xdr:from>
    <xdr:to>
      <xdr:col>27</xdr:col>
      <xdr:colOff>7937</xdr:colOff>
      <xdr:row>42</xdr:row>
      <xdr:rowOff>38100</xdr:rowOff>
    </xdr:to>
    <xdr:sp macro="" textlink="">
      <xdr:nvSpPr>
        <xdr:cNvPr id="7" name="Yuvarlatılmış Dikdörtgen 6">
          <a:extLst>
            <a:ext uri="{FF2B5EF4-FFF2-40B4-BE49-F238E27FC236}">
              <a16:creationId xmlns:a16="http://schemas.microsoft.com/office/drawing/2014/main" id="{00000000-0008-0000-0100-000007000000}"/>
            </a:ext>
          </a:extLst>
        </xdr:cNvPr>
        <xdr:cNvSpPr/>
      </xdr:nvSpPr>
      <xdr:spPr>
        <a:xfrm>
          <a:off x="12084050" y="93789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16</xdr:col>
      <xdr:colOff>577851</xdr:colOff>
      <xdr:row>21</xdr:row>
      <xdr:rowOff>3176</xdr:rowOff>
    </xdr:from>
    <xdr:to>
      <xdr:col>26</xdr:col>
      <xdr:colOff>547688</xdr:colOff>
      <xdr:row>27</xdr:row>
      <xdr:rowOff>57151</xdr:rowOff>
    </xdr:to>
    <xdr:sp macro="" textlink="">
      <xdr:nvSpPr>
        <xdr:cNvPr id="10" name="Yuvarlatılmış Dikdörtgen 9">
          <a:extLst>
            <a:ext uri="{FF2B5EF4-FFF2-40B4-BE49-F238E27FC236}">
              <a16:creationId xmlns:a16="http://schemas.microsoft.com/office/drawing/2014/main" id="{00000000-0008-0000-0100-00000A000000}"/>
            </a:ext>
          </a:extLst>
        </xdr:cNvPr>
        <xdr:cNvSpPr/>
      </xdr:nvSpPr>
      <xdr:spPr>
        <a:xfrm>
          <a:off x="12045951" y="5518151"/>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844551</xdr:colOff>
      <xdr:row>65</xdr:row>
      <xdr:rowOff>195262</xdr:rowOff>
    </xdr:from>
    <xdr:to>
      <xdr:col>27</xdr:col>
      <xdr:colOff>571501</xdr:colOff>
      <xdr:row>66</xdr:row>
      <xdr:rowOff>180975</xdr:rowOff>
    </xdr:to>
    <xdr:sp macro="" textlink="">
      <xdr:nvSpPr>
        <xdr:cNvPr id="13" name="Yuvarlatılmış Dikdörtgen 12">
          <a:extLst>
            <a:ext uri="{FF2B5EF4-FFF2-40B4-BE49-F238E27FC236}">
              <a16:creationId xmlns:a16="http://schemas.microsoft.com/office/drawing/2014/main" id="{00000000-0008-0000-0100-00000D000000}"/>
            </a:ext>
          </a:extLst>
        </xdr:cNvPr>
        <xdr:cNvSpPr/>
      </xdr:nvSpPr>
      <xdr:spPr>
        <a:xfrm>
          <a:off x="12922251" y="1632108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590549</xdr:colOff>
      <xdr:row>42</xdr:row>
      <xdr:rowOff>123823</xdr:rowOff>
    </xdr:from>
    <xdr:to>
      <xdr:col>31</xdr:col>
      <xdr:colOff>28574</xdr:colOff>
      <xdr:row>65</xdr:row>
      <xdr:rowOff>114300</xdr:rowOff>
    </xdr:to>
    <xdr:sp macro="" textlink="">
      <xdr:nvSpPr>
        <xdr:cNvPr id="12" name="Yuvarlatılmış Dikdörtgen 11">
          <a:extLst>
            <a:ext uri="{FF2B5EF4-FFF2-40B4-BE49-F238E27FC236}">
              <a16:creationId xmlns:a16="http://schemas.microsoft.com/office/drawing/2014/main" id="{00000000-0008-0000-0100-00000C000000}"/>
            </a:ext>
          </a:extLst>
        </xdr:cNvPr>
        <xdr:cNvSpPr/>
      </xdr:nvSpPr>
      <xdr:spPr>
        <a:xfrm>
          <a:off x="12058649" y="10420348"/>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17</xdr:col>
      <xdr:colOff>9525</xdr:colOff>
      <xdr:row>4</xdr:row>
      <xdr:rowOff>28575</xdr:rowOff>
    </xdr:from>
    <xdr:to>
      <xdr:col>26</xdr:col>
      <xdr:colOff>600075</xdr:colOff>
      <xdr:row>7</xdr:row>
      <xdr:rowOff>171450</xdr:rowOff>
    </xdr:to>
    <xdr:sp macro="" textlink="">
      <xdr:nvSpPr>
        <xdr:cNvPr id="11" name="Yuvarlatılmış Dikdörtgen 10">
          <a:extLst>
            <a:ext uri="{FF2B5EF4-FFF2-40B4-BE49-F238E27FC236}">
              <a16:creationId xmlns:a16="http://schemas.microsoft.com/office/drawing/2014/main" id="{00000000-0008-0000-0100-00000B000000}"/>
            </a:ext>
          </a:extLst>
        </xdr:cNvPr>
        <xdr:cNvSpPr/>
      </xdr:nvSpPr>
      <xdr:spPr>
        <a:xfrm>
          <a:off x="12087225" y="187642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editAs="oneCell">
    <xdr:from>
      <xdr:col>12</xdr:col>
      <xdr:colOff>0</xdr:colOff>
      <xdr:row>73</xdr:row>
      <xdr:rowOff>0</xdr:rowOff>
    </xdr:from>
    <xdr:to>
      <xdr:col>12</xdr:col>
      <xdr:colOff>304800</xdr:colOff>
      <xdr:row>74</xdr:row>
      <xdr:rowOff>114300</xdr:rowOff>
    </xdr:to>
    <xdr:sp macro="" textlink="">
      <xdr:nvSpPr>
        <xdr:cNvPr id="1025" name="AutoShape 1" descr="❌” anlamı: çarpı işareti Emoji | EmojiAll">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7658100" y="1845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72</xdr:row>
      <xdr:rowOff>0</xdr:rowOff>
    </xdr:from>
    <xdr:to>
      <xdr:col>14</xdr:col>
      <xdr:colOff>304800</xdr:colOff>
      <xdr:row>73</xdr:row>
      <xdr:rowOff>114300</xdr:rowOff>
    </xdr:to>
    <xdr:sp macro="" textlink="">
      <xdr:nvSpPr>
        <xdr:cNvPr id="1027" name="AutoShape 3" descr="❌” anlamı: çarpı işareti Emoji | EmojiAll">
          <a:extLst>
            <a:ext uri="{FF2B5EF4-FFF2-40B4-BE49-F238E27FC236}">
              <a16:creationId xmlns:a16="http://schemas.microsoft.com/office/drawing/2014/main" id="{00000000-0008-0000-0100-000003040000}"/>
            </a:ext>
          </a:extLst>
        </xdr:cNvPr>
        <xdr:cNvSpPr>
          <a:spLocks noChangeAspect="1" noChangeArrowheads="1"/>
        </xdr:cNvSpPr>
      </xdr:nvSpPr>
      <xdr:spPr bwMode="auto">
        <a:xfrm>
          <a:off x="8658225" y="1826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571497</xdr:colOff>
      <xdr:row>1</xdr:row>
      <xdr:rowOff>352425</xdr:rowOff>
    </xdr:from>
    <xdr:to>
      <xdr:col>26</xdr:col>
      <xdr:colOff>600074</xdr:colOff>
      <xdr:row>10</xdr:row>
      <xdr:rowOff>142875</xdr:rowOff>
    </xdr:to>
    <xdr:sp macro="" textlink="">
      <xdr:nvSpPr>
        <xdr:cNvPr id="9" name="Yuvarlatılmış Dikdörtgen 8">
          <a:extLst>
            <a:ext uri="{FF2B5EF4-FFF2-40B4-BE49-F238E27FC236}">
              <a16:creationId xmlns:a16="http://schemas.microsoft.com/office/drawing/2014/main" id="{00000000-0008-0000-0200-000009000000}"/>
            </a:ext>
          </a:extLst>
        </xdr:cNvPr>
        <xdr:cNvSpPr/>
      </xdr:nvSpPr>
      <xdr:spPr>
        <a:xfrm>
          <a:off x="11744322" y="923925"/>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600075</xdr:colOff>
      <xdr:row>19</xdr:row>
      <xdr:rowOff>104775</xdr:rowOff>
    </xdr:from>
    <xdr:to>
      <xdr:col>26</xdr:col>
      <xdr:colOff>581024</xdr:colOff>
      <xdr:row>22</xdr:row>
      <xdr:rowOff>21168</xdr:rowOff>
    </xdr:to>
    <xdr:sp macro="" textlink="">
      <xdr:nvSpPr>
        <xdr:cNvPr id="11" name="Yuvarlatılmış Dikdörtgen 10">
          <a:extLst>
            <a:ext uri="{FF2B5EF4-FFF2-40B4-BE49-F238E27FC236}">
              <a16:creationId xmlns:a16="http://schemas.microsoft.com/office/drawing/2014/main" id="{00000000-0008-0000-0200-00000B000000}"/>
            </a:ext>
          </a:extLst>
        </xdr:cNvPr>
        <xdr:cNvSpPr/>
      </xdr:nvSpPr>
      <xdr:spPr>
        <a:xfrm>
          <a:off x="11772900" y="4848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9525</xdr:colOff>
      <xdr:row>26</xdr:row>
      <xdr:rowOff>142875</xdr:rowOff>
    </xdr:from>
    <xdr:to>
      <xdr:col>26</xdr:col>
      <xdr:colOff>588962</xdr:colOff>
      <xdr:row>32</xdr:row>
      <xdr:rowOff>187325</xdr:rowOff>
    </xdr:to>
    <xdr:sp macro="" textlink="">
      <xdr:nvSpPr>
        <xdr:cNvPr id="12" name="Yuvarlatılmış Dikdörtgen 11">
          <a:extLst>
            <a:ext uri="{FF2B5EF4-FFF2-40B4-BE49-F238E27FC236}">
              <a16:creationId xmlns:a16="http://schemas.microsoft.com/office/drawing/2014/main" id="{00000000-0008-0000-0200-00000C000000}"/>
            </a:ext>
          </a:extLst>
        </xdr:cNvPr>
        <xdr:cNvSpPr/>
      </xdr:nvSpPr>
      <xdr:spPr>
        <a:xfrm>
          <a:off x="11791950" y="64484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0</xdr:colOff>
      <xdr:row>39</xdr:row>
      <xdr:rowOff>142875</xdr:rowOff>
    </xdr:from>
    <xdr:to>
      <xdr:col>27</xdr:col>
      <xdr:colOff>1587</xdr:colOff>
      <xdr:row>43</xdr:row>
      <xdr:rowOff>107950</xdr:rowOff>
    </xdr:to>
    <xdr:sp macro="" textlink="">
      <xdr:nvSpPr>
        <xdr:cNvPr id="14" name="Yuvarlatılmış Dikdörtgen 13">
          <a:extLst>
            <a:ext uri="{FF2B5EF4-FFF2-40B4-BE49-F238E27FC236}">
              <a16:creationId xmlns:a16="http://schemas.microsoft.com/office/drawing/2014/main" id="{00000000-0008-0000-0200-00000E000000}"/>
            </a:ext>
          </a:extLst>
        </xdr:cNvPr>
        <xdr:cNvSpPr/>
      </xdr:nvSpPr>
      <xdr:spPr>
        <a:xfrm>
          <a:off x="11782425" y="90868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17</xdr:col>
      <xdr:colOff>0</xdr:colOff>
      <xdr:row>13</xdr:row>
      <xdr:rowOff>0</xdr:rowOff>
    </xdr:from>
    <xdr:to>
      <xdr:col>26</xdr:col>
      <xdr:colOff>590550</xdr:colOff>
      <xdr:row>16</xdr:row>
      <xdr:rowOff>190500</xdr:rowOff>
    </xdr:to>
    <xdr:sp macro="" textlink="">
      <xdr:nvSpPr>
        <xdr:cNvPr id="13" name="Yuvarlatılmış Dikdörtgen 12">
          <a:extLst>
            <a:ext uri="{FF2B5EF4-FFF2-40B4-BE49-F238E27FC236}">
              <a16:creationId xmlns:a16="http://schemas.microsoft.com/office/drawing/2014/main" id="{00000000-0008-0000-0200-00000D000000}"/>
            </a:ext>
          </a:extLst>
        </xdr:cNvPr>
        <xdr:cNvSpPr/>
      </xdr:nvSpPr>
      <xdr:spPr>
        <a:xfrm>
          <a:off x="11782425" y="34099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9525</xdr:colOff>
      <xdr:row>71</xdr:row>
      <xdr:rowOff>95250</xdr:rowOff>
    </xdr:from>
    <xdr:to>
      <xdr:col>26</xdr:col>
      <xdr:colOff>346075</xdr:colOff>
      <xdr:row>73</xdr:row>
      <xdr:rowOff>176213</xdr:rowOff>
    </xdr:to>
    <xdr:sp macro="" textlink="">
      <xdr:nvSpPr>
        <xdr:cNvPr id="15" name="Yuvarlatılmış Dikdörtgen 14">
          <a:extLst>
            <a:ext uri="{FF2B5EF4-FFF2-40B4-BE49-F238E27FC236}">
              <a16:creationId xmlns:a16="http://schemas.microsoft.com/office/drawing/2014/main" id="{00000000-0008-0000-0200-00000F000000}"/>
            </a:ext>
          </a:extLst>
        </xdr:cNvPr>
        <xdr:cNvSpPr/>
      </xdr:nvSpPr>
      <xdr:spPr>
        <a:xfrm>
          <a:off x="11791950" y="165925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44</xdr:row>
      <xdr:rowOff>0</xdr:rowOff>
    </xdr:from>
    <xdr:to>
      <xdr:col>31</xdr:col>
      <xdr:colOff>47625</xdr:colOff>
      <xdr:row>68</xdr:row>
      <xdr:rowOff>28577</xdr:rowOff>
    </xdr:to>
    <xdr:sp macro="" textlink="">
      <xdr:nvSpPr>
        <xdr:cNvPr id="17" name="Yuvarlatılmış Dikdörtgen 16">
          <a:extLst>
            <a:ext uri="{FF2B5EF4-FFF2-40B4-BE49-F238E27FC236}">
              <a16:creationId xmlns:a16="http://schemas.microsoft.com/office/drawing/2014/main" id="{00000000-0008-0000-0200-000011000000}"/>
            </a:ext>
          </a:extLst>
        </xdr:cNvPr>
        <xdr:cNvSpPr/>
      </xdr:nvSpPr>
      <xdr:spPr>
        <a:xfrm>
          <a:off x="11782425" y="101346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34636</xdr:colOff>
      <xdr:row>3</xdr:row>
      <xdr:rowOff>294410</xdr:rowOff>
    </xdr:from>
    <xdr:to>
      <xdr:col>27</xdr:col>
      <xdr:colOff>46758</xdr:colOff>
      <xdr:row>7</xdr:row>
      <xdr:rowOff>112569</xdr:rowOff>
    </xdr:to>
    <xdr:sp macro="" textlink="">
      <xdr:nvSpPr>
        <xdr:cNvPr id="9" name="Yuvarlatılmış Dikdörtgen 8">
          <a:extLst>
            <a:ext uri="{FF2B5EF4-FFF2-40B4-BE49-F238E27FC236}">
              <a16:creationId xmlns:a16="http://schemas.microsoft.com/office/drawing/2014/main" id="{00000000-0008-0000-0300-000009000000}"/>
            </a:ext>
          </a:extLst>
        </xdr:cNvPr>
        <xdr:cNvSpPr/>
      </xdr:nvSpPr>
      <xdr:spPr>
        <a:xfrm>
          <a:off x="11776363" y="176645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16</xdr:col>
      <xdr:colOff>597477</xdr:colOff>
      <xdr:row>9</xdr:row>
      <xdr:rowOff>155863</xdr:rowOff>
    </xdr:from>
    <xdr:to>
      <xdr:col>27</xdr:col>
      <xdr:colOff>3462</xdr:colOff>
      <xdr:row>13</xdr:row>
      <xdr:rowOff>72256</xdr:rowOff>
    </xdr:to>
    <xdr:sp macro="" textlink="">
      <xdr:nvSpPr>
        <xdr:cNvPr id="10" name="Yuvarlatılmış Dikdörtgen 9">
          <a:extLst>
            <a:ext uri="{FF2B5EF4-FFF2-40B4-BE49-F238E27FC236}">
              <a16:creationId xmlns:a16="http://schemas.microsoft.com/office/drawing/2014/main" id="{00000000-0008-0000-0300-00000A000000}"/>
            </a:ext>
          </a:extLst>
        </xdr:cNvPr>
        <xdr:cNvSpPr/>
      </xdr:nvSpPr>
      <xdr:spPr>
        <a:xfrm>
          <a:off x="11733068" y="295274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23</xdr:row>
      <xdr:rowOff>0</xdr:rowOff>
    </xdr:from>
    <xdr:to>
      <xdr:col>27</xdr:col>
      <xdr:colOff>1009</xdr:colOff>
      <xdr:row>29</xdr:row>
      <xdr:rowOff>49645</xdr:rowOff>
    </xdr:to>
    <xdr:sp macro="" textlink="">
      <xdr:nvSpPr>
        <xdr:cNvPr id="11" name="Yuvarlatılmış Dikdörtgen 10">
          <a:extLst>
            <a:ext uri="{FF2B5EF4-FFF2-40B4-BE49-F238E27FC236}">
              <a16:creationId xmlns:a16="http://schemas.microsoft.com/office/drawing/2014/main" id="{00000000-0008-0000-0300-00000B000000}"/>
            </a:ext>
          </a:extLst>
        </xdr:cNvPr>
        <xdr:cNvSpPr/>
      </xdr:nvSpPr>
      <xdr:spPr>
        <a:xfrm>
          <a:off x="11741727" y="5654386"/>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17319</xdr:colOff>
      <xdr:row>41</xdr:row>
      <xdr:rowOff>277090</xdr:rowOff>
    </xdr:from>
    <xdr:to>
      <xdr:col>27</xdr:col>
      <xdr:colOff>50078</xdr:colOff>
      <xdr:row>46</xdr:row>
      <xdr:rowOff>46470</xdr:rowOff>
    </xdr:to>
    <xdr:sp macro="" textlink="">
      <xdr:nvSpPr>
        <xdr:cNvPr id="12" name="Yuvarlatılmış Dikdörtgen 11">
          <a:extLst>
            <a:ext uri="{FF2B5EF4-FFF2-40B4-BE49-F238E27FC236}">
              <a16:creationId xmlns:a16="http://schemas.microsoft.com/office/drawing/2014/main" id="{00000000-0008-0000-0300-00000C000000}"/>
            </a:ext>
          </a:extLst>
        </xdr:cNvPr>
        <xdr:cNvSpPr/>
      </xdr:nvSpPr>
      <xdr:spPr>
        <a:xfrm>
          <a:off x="11759046" y="10061863"/>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11</xdr:col>
      <xdr:colOff>95250</xdr:colOff>
      <xdr:row>58</xdr:row>
      <xdr:rowOff>329047</xdr:rowOff>
    </xdr:to>
    <xdr:cxnSp macro="">
      <xdr:nvCxnSpPr>
        <xdr:cNvPr id="3" name="Düz Ok Bağlayıcısı 2">
          <a:extLst>
            <a:ext uri="{FF2B5EF4-FFF2-40B4-BE49-F238E27FC236}">
              <a16:creationId xmlns:a16="http://schemas.microsoft.com/office/drawing/2014/main" id="{00000000-0008-0000-0300-000003000000}"/>
            </a:ext>
          </a:extLst>
        </xdr:cNvPr>
        <xdr:cNvCxnSpPr/>
      </xdr:nvCxnSpPr>
      <xdr:spPr>
        <a:xfrm>
          <a:off x="6199909" y="14148955"/>
          <a:ext cx="701386" cy="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25977</xdr:colOff>
      <xdr:row>64</xdr:row>
      <xdr:rowOff>372341</xdr:rowOff>
    </xdr:from>
    <xdr:to>
      <xdr:col>26</xdr:col>
      <xdr:colOff>390236</xdr:colOff>
      <xdr:row>67</xdr:row>
      <xdr:rowOff>72304</xdr:rowOff>
    </xdr:to>
    <xdr:sp macro="" textlink="">
      <xdr:nvSpPr>
        <xdr:cNvPr id="14" name="Yuvarlatılmış Dikdörtgen 13">
          <a:extLst>
            <a:ext uri="{FF2B5EF4-FFF2-40B4-BE49-F238E27FC236}">
              <a16:creationId xmlns:a16="http://schemas.microsoft.com/office/drawing/2014/main" id="{00000000-0008-0000-0300-00000E000000}"/>
            </a:ext>
          </a:extLst>
        </xdr:cNvPr>
        <xdr:cNvSpPr/>
      </xdr:nvSpPr>
      <xdr:spPr>
        <a:xfrm>
          <a:off x="11767704" y="1598468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510886</xdr:colOff>
      <xdr:row>46</xdr:row>
      <xdr:rowOff>147205</xdr:rowOff>
    </xdr:from>
    <xdr:to>
      <xdr:col>26</xdr:col>
      <xdr:colOff>535709</xdr:colOff>
      <xdr:row>64</xdr:row>
      <xdr:rowOff>163657</xdr:rowOff>
    </xdr:to>
    <xdr:sp macro="" textlink="">
      <xdr:nvSpPr>
        <xdr:cNvPr id="13" name="Yuvarlatılmış Dikdörtgen 12">
          <a:extLst>
            <a:ext uri="{FF2B5EF4-FFF2-40B4-BE49-F238E27FC236}">
              <a16:creationId xmlns:a16="http://schemas.microsoft.com/office/drawing/2014/main" id="{00000000-0008-0000-0300-00000D000000}"/>
            </a:ext>
          </a:extLst>
        </xdr:cNvPr>
        <xdr:cNvSpPr/>
      </xdr:nvSpPr>
      <xdr:spPr>
        <a:xfrm>
          <a:off x="11646477" y="1111827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604311</xdr:colOff>
      <xdr:row>12</xdr:row>
      <xdr:rowOff>162983</xdr:rowOff>
    </xdr:to>
    <xdr:sp macro="" textlink="">
      <xdr:nvSpPr>
        <xdr:cNvPr id="10" name="Yuvarlatılmış Dikdörtgen 9">
          <a:extLst>
            <a:ext uri="{FF2B5EF4-FFF2-40B4-BE49-F238E27FC236}">
              <a16:creationId xmlns:a16="http://schemas.microsoft.com/office/drawing/2014/main" id="{00000000-0008-0000-0400-00000A000000}"/>
            </a:ext>
          </a:extLst>
        </xdr:cNvPr>
        <xdr:cNvSpPr/>
      </xdr:nvSpPr>
      <xdr:spPr>
        <a:xfrm>
          <a:off x="11832167" y="1439333"/>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17</xdr:row>
      <xdr:rowOff>0</xdr:rowOff>
    </xdr:from>
    <xdr:to>
      <xdr:col>26</xdr:col>
      <xdr:colOff>556684</xdr:colOff>
      <xdr:row>20</xdr:row>
      <xdr:rowOff>0</xdr:rowOff>
    </xdr:to>
    <xdr:sp macro="" textlink="">
      <xdr:nvSpPr>
        <xdr:cNvPr id="11" name="Yuvarlatılmış Dikdörtgen 10">
          <a:extLst>
            <a:ext uri="{FF2B5EF4-FFF2-40B4-BE49-F238E27FC236}">
              <a16:creationId xmlns:a16="http://schemas.microsoft.com/office/drawing/2014/main" id="{00000000-0008-0000-0400-00000B000000}"/>
            </a:ext>
          </a:extLst>
        </xdr:cNvPr>
        <xdr:cNvSpPr/>
      </xdr:nvSpPr>
      <xdr:spPr>
        <a:xfrm>
          <a:off x="11832167" y="40957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22</xdr:row>
      <xdr:rowOff>0</xdr:rowOff>
    </xdr:from>
    <xdr:to>
      <xdr:col>26</xdr:col>
      <xdr:colOff>556683</xdr:colOff>
      <xdr:row>25</xdr:row>
      <xdr:rowOff>85726</xdr:rowOff>
    </xdr:to>
    <xdr:sp macro="" textlink="">
      <xdr:nvSpPr>
        <xdr:cNvPr id="12" name="Yuvarlatılmış Dikdörtgen 11">
          <a:extLst>
            <a:ext uri="{FF2B5EF4-FFF2-40B4-BE49-F238E27FC236}">
              <a16:creationId xmlns:a16="http://schemas.microsoft.com/office/drawing/2014/main" id="{00000000-0008-0000-0400-00000C000000}"/>
            </a:ext>
          </a:extLst>
        </xdr:cNvPr>
        <xdr:cNvSpPr/>
      </xdr:nvSpPr>
      <xdr:spPr>
        <a:xfrm>
          <a:off x="11832167" y="5429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27</xdr:row>
      <xdr:rowOff>21167</xdr:rowOff>
    </xdr:from>
    <xdr:to>
      <xdr:col>26</xdr:col>
      <xdr:colOff>545571</xdr:colOff>
      <xdr:row>33</xdr:row>
      <xdr:rowOff>59267</xdr:rowOff>
    </xdr:to>
    <xdr:sp macro="" textlink="">
      <xdr:nvSpPr>
        <xdr:cNvPr id="14" name="Yuvarlatılmış Dikdörtgen 13">
          <a:extLst>
            <a:ext uri="{FF2B5EF4-FFF2-40B4-BE49-F238E27FC236}">
              <a16:creationId xmlns:a16="http://schemas.microsoft.com/office/drawing/2014/main" id="{00000000-0008-0000-0400-00000E000000}"/>
            </a:ext>
          </a:extLst>
        </xdr:cNvPr>
        <xdr:cNvSpPr/>
      </xdr:nvSpPr>
      <xdr:spPr>
        <a:xfrm>
          <a:off x="11832167" y="6445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16</xdr:col>
      <xdr:colOff>582084</xdr:colOff>
      <xdr:row>41</xdr:row>
      <xdr:rowOff>179917</xdr:rowOff>
    </xdr:from>
    <xdr:to>
      <xdr:col>26</xdr:col>
      <xdr:colOff>545571</xdr:colOff>
      <xdr:row>44</xdr:row>
      <xdr:rowOff>140758</xdr:rowOff>
    </xdr:to>
    <xdr:sp macro="" textlink="">
      <xdr:nvSpPr>
        <xdr:cNvPr id="15" name="Yuvarlatılmış Dikdörtgen 14">
          <a:extLst>
            <a:ext uri="{FF2B5EF4-FFF2-40B4-BE49-F238E27FC236}">
              <a16:creationId xmlns:a16="http://schemas.microsoft.com/office/drawing/2014/main" id="{00000000-0008-0000-0400-00000F000000}"/>
            </a:ext>
          </a:extLst>
        </xdr:cNvPr>
        <xdr:cNvSpPr/>
      </xdr:nvSpPr>
      <xdr:spPr>
        <a:xfrm>
          <a:off x="11800417" y="946150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10</xdr:col>
      <xdr:colOff>0</xdr:colOff>
      <xdr:row>58</xdr:row>
      <xdr:rowOff>329046</xdr:rowOff>
    </xdr:from>
    <xdr:to>
      <xdr:col>10</xdr:col>
      <xdr:colOff>560917</xdr:colOff>
      <xdr:row>58</xdr:row>
      <xdr:rowOff>359833</xdr:rowOff>
    </xdr:to>
    <xdr:cxnSp macro="">
      <xdr:nvCxnSpPr>
        <xdr:cNvPr id="18" name="Düz Ok Bağlayıcısı 17">
          <a:extLst>
            <a:ext uri="{FF2B5EF4-FFF2-40B4-BE49-F238E27FC236}">
              <a16:creationId xmlns:a16="http://schemas.microsoft.com/office/drawing/2014/main" id="{00000000-0008-0000-0400-000012000000}"/>
            </a:ext>
          </a:extLst>
        </xdr:cNvPr>
        <xdr:cNvCxnSpPr/>
      </xdr:nvCxnSpPr>
      <xdr:spPr>
        <a:xfrm>
          <a:off x="6265333" y="13918046"/>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63500</xdr:colOff>
      <xdr:row>64</xdr:row>
      <xdr:rowOff>84666</xdr:rowOff>
    </xdr:from>
    <xdr:to>
      <xdr:col>26</xdr:col>
      <xdr:colOff>366184</xdr:colOff>
      <xdr:row>65</xdr:row>
      <xdr:rowOff>165629</xdr:rowOff>
    </xdr:to>
    <xdr:sp macro="" textlink="">
      <xdr:nvSpPr>
        <xdr:cNvPr id="13" name="Yuvarlatılmış Dikdörtgen 12">
          <a:extLst>
            <a:ext uri="{FF2B5EF4-FFF2-40B4-BE49-F238E27FC236}">
              <a16:creationId xmlns:a16="http://schemas.microsoft.com/office/drawing/2014/main" id="{00000000-0008-0000-0400-00000D000000}"/>
            </a:ext>
          </a:extLst>
        </xdr:cNvPr>
        <xdr:cNvSpPr/>
      </xdr:nvSpPr>
      <xdr:spPr>
        <a:xfrm>
          <a:off x="11895667" y="1571624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46</xdr:row>
      <xdr:rowOff>0</xdr:rowOff>
    </xdr:from>
    <xdr:to>
      <xdr:col>26</xdr:col>
      <xdr:colOff>569384</xdr:colOff>
      <xdr:row>63</xdr:row>
      <xdr:rowOff>85725</xdr:rowOff>
    </xdr:to>
    <xdr:sp macro="" textlink="">
      <xdr:nvSpPr>
        <xdr:cNvPr id="17" name="Yuvarlatılmış Dikdörtgen 16">
          <a:extLst>
            <a:ext uri="{FF2B5EF4-FFF2-40B4-BE49-F238E27FC236}">
              <a16:creationId xmlns:a16="http://schemas.microsoft.com/office/drawing/2014/main" id="{00000000-0008-0000-0400-000011000000}"/>
            </a:ext>
          </a:extLst>
        </xdr:cNvPr>
        <xdr:cNvSpPr/>
      </xdr:nvSpPr>
      <xdr:spPr>
        <a:xfrm>
          <a:off x="11832167" y="1086908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372835</xdr:colOff>
      <xdr:row>39</xdr:row>
      <xdr:rowOff>209549</xdr:rowOff>
    </xdr:from>
    <xdr:to>
      <xdr:col>30</xdr:col>
      <xdr:colOff>523874</xdr:colOff>
      <xdr:row>48</xdr:row>
      <xdr:rowOff>104775</xdr:rowOff>
    </xdr:to>
    <xdr:sp macro="" textlink="">
      <xdr:nvSpPr>
        <xdr:cNvPr id="5" name="Yuvarlatılmış Dikdörtgen 4">
          <a:extLst>
            <a:ext uri="{FF2B5EF4-FFF2-40B4-BE49-F238E27FC236}">
              <a16:creationId xmlns:a16="http://schemas.microsoft.com/office/drawing/2014/main" id="{00000000-0008-0000-0500-000005000000}"/>
            </a:ext>
          </a:extLst>
        </xdr:cNvPr>
        <xdr:cNvSpPr/>
      </xdr:nvSpPr>
      <xdr:spPr>
        <a:xfrm>
          <a:off x="12631510" y="9534524"/>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19</xdr:col>
      <xdr:colOff>390525</xdr:colOff>
      <xdr:row>5</xdr:row>
      <xdr:rowOff>114300</xdr:rowOff>
    </xdr:from>
    <xdr:to>
      <xdr:col>31</xdr:col>
      <xdr:colOff>96610</xdr:colOff>
      <xdr:row>9</xdr:row>
      <xdr:rowOff>102054</xdr:rowOff>
    </xdr:to>
    <xdr:sp macro="" textlink="">
      <xdr:nvSpPr>
        <xdr:cNvPr id="9" name="Yuvarlatılmış Dikdörtgen 8">
          <a:extLst>
            <a:ext uri="{FF2B5EF4-FFF2-40B4-BE49-F238E27FC236}">
              <a16:creationId xmlns:a16="http://schemas.microsoft.com/office/drawing/2014/main" id="{00000000-0008-0000-0500-000009000000}"/>
            </a:ext>
          </a:extLst>
        </xdr:cNvPr>
        <xdr:cNvSpPr/>
      </xdr:nvSpPr>
      <xdr:spPr>
        <a:xfrm>
          <a:off x="12649200" y="24193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19</xdr:col>
      <xdr:colOff>361950</xdr:colOff>
      <xdr:row>12</xdr:row>
      <xdr:rowOff>66675</xdr:rowOff>
    </xdr:from>
    <xdr:to>
      <xdr:col>31</xdr:col>
      <xdr:colOff>76199</xdr:colOff>
      <xdr:row>15</xdr:row>
      <xdr:rowOff>173568</xdr:rowOff>
    </xdr:to>
    <xdr:sp macro="" textlink="">
      <xdr:nvSpPr>
        <xdr:cNvPr id="10" name="Yuvarlatılmış Dikdörtgen 9">
          <a:extLst>
            <a:ext uri="{FF2B5EF4-FFF2-40B4-BE49-F238E27FC236}">
              <a16:creationId xmlns:a16="http://schemas.microsoft.com/office/drawing/2014/main" id="{00000000-0008-0000-0500-00000A000000}"/>
            </a:ext>
          </a:extLst>
        </xdr:cNvPr>
        <xdr:cNvSpPr/>
      </xdr:nvSpPr>
      <xdr:spPr>
        <a:xfrm>
          <a:off x="12620625" y="3705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103187</xdr:colOff>
      <xdr:row>28</xdr:row>
      <xdr:rowOff>44450</xdr:rowOff>
    </xdr:to>
    <xdr:sp macro="" textlink="">
      <xdr:nvSpPr>
        <xdr:cNvPr id="12" name="Yuvarlatılmış Dikdörtgen 11">
          <a:extLst>
            <a:ext uri="{FF2B5EF4-FFF2-40B4-BE49-F238E27FC236}">
              <a16:creationId xmlns:a16="http://schemas.microsoft.com/office/drawing/2014/main" id="{00000000-0008-0000-0500-00000C000000}"/>
            </a:ext>
          </a:extLst>
        </xdr:cNvPr>
        <xdr:cNvSpPr/>
      </xdr:nvSpPr>
      <xdr:spPr>
        <a:xfrm>
          <a:off x="12658725" y="59245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571500</xdr:colOff>
      <xdr:row>75</xdr:row>
      <xdr:rowOff>104775</xdr:rowOff>
    </xdr:from>
    <xdr:to>
      <xdr:col>31</xdr:col>
      <xdr:colOff>431800</xdr:colOff>
      <xdr:row>77</xdr:row>
      <xdr:rowOff>185738</xdr:rowOff>
    </xdr:to>
    <xdr:sp macro="" textlink="">
      <xdr:nvSpPr>
        <xdr:cNvPr id="8" name="Yuvarlatılmış Dikdörtgen 7">
          <a:extLst>
            <a:ext uri="{FF2B5EF4-FFF2-40B4-BE49-F238E27FC236}">
              <a16:creationId xmlns:a16="http://schemas.microsoft.com/office/drawing/2014/main" id="{00000000-0008-0000-0500-000008000000}"/>
            </a:ext>
          </a:extLst>
        </xdr:cNvPr>
        <xdr:cNvSpPr/>
      </xdr:nvSpPr>
      <xdr:spPr>
        <a:xfrm>
          <a:off x="13230225" y="183070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190500</xdr:colOff>
      <xdr:row>49</xdr:row>
      <xdr:rowOff>9525</xdr:rowOff>
    </xdr:from>
    <xdr:to>
      <xdr:col>34</xdr:col>
      <xdr:colOff>581025</xdr:colOff>
      <xdr:row>72</xdr:row>
      <xdr:rowOff>85727</xdr:rowOff>
    </xdr:to>
    <xdr:sp macro="" textlink="">
      <xdr:nvSpPr>
        <xdr:cNvPr id="11" name="Yuvarlatılmış Dikdörtgen 10">
          <a:extLst>
            <a:ext uri="{FF2B5EF4-FFF2-40B4-BE49-F238E27FC236}">
              <a16:creationId xmlns:a16="http://schemas.microsoft.com/office/drawing/2014/main" id="{00000000-0008-0000-0500-00000B000000}"/>
            </a:ext>
          </a:extLst>
        </xdr:cNvPr>
        <xdr:cNvSpPr/>
      </xdr:nvSpPr>
      <xdr:spPr>
        <a:xfrm>
          <a:off x="12449175" y="11896725"/>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106894</xdr:colOff>
      <xdr:row>12</xdr:row>
      <xdr:rowOff>120650</xdr:rowOff>
    </xdr:to>
    <xdr:sp macro="" textlink="">
      <xdr:nvSpPr>
        <xdr:cNvPr id="10" name="Yuvarlatılmış Dikdörtgen 9">
          <a:extLst>
            <a:ext uri="{FF2B5EF4-FFF2-40B4-BE49-F238E27FC236}">
              <a16:creationId xmlns:a16="http://schemas.microsoft.com/office/drawing/2014/main" id="{00000000-0008-0000-0600-00000A000000}"/>
            </a:ext>
          </a:extLst>
        </xdr:cNvPr>
        <xdr:cNvSpPr/>
      </xdr:nvSpPr>
      <xdr:spPr>
        <a:xfrm>
          <a:off x="14605000" y="1301750"/>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51102</xdr:colOff>
      <xdr:row>16</xdr:row>
      <xdr:rowOff>368754</xdr:rowOff>
    </xdr:to>
    <xdr:sp macro="" textlink="">
      <xdr:nvSpPr>
        <xdr:cNvPr id="11" name="Yuvarlatılmış Dikdörtgen 10">
          <a:extLst>
            <a:ext uri="{FF2B5EF4-FFF2-40B4-BE49-F238E27FC236}">
              <a16:creationId xmlns:a16="http://schemas.microsoft.com/office/drawing/2014/main" id="{00000000-0008-0000-0600-00000B000000}"/>
            </a:ext>
          </a:extLst>
        </xdr:cNvPr>
        <xdr:cNvSpPr/>
      </xdr:nvSpPr>
      <xdr:spPr>
        <a:xfrm>
          <a:off x="14605000" y="36195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31</xdr:col>
      <xdr:colOff>59266</xdr:colOff>
      <xdr:row>21</xdr:row>
      <xdr:rowOff>106893</xdr:rowOff>
    </xdr:to>
    <xdr:sp macro="" textlink="">
      <xdr:nvSpPr>
        <xdr:cNvPr id="12" name="Yuvarlatılmış Dikdörtgen 11">
          <a:extLst>
            <a:ext uri="{FF2B5EF4-FFF2-40B4-BE49-F238E27FC236}">
              <a16:creationId xmlns:a16="http://schemas.microsoft.com/office/drawing/2014/main" id="{00000000-0008-0000-0600-00000C000000}"/>
            </a:ext>
          </a:extLst>
        </xdr:cNvPr>
        <xdr:cNvSpPr/>
      </xdr:nvSpPr>
      <xdr:spPr>
        <a:xfrm>
          <a:off x="14605000"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0</xdr:rowOff>
    </xdr:from>
    <xdr:to>
      <xdr:col>31</xdr:col>
      <xdr:colOff>48154</xdr:colOff>
      <xdr:row>30</xdr:row>
      <xdr:rowOff>38100</xdr:rowOff>
    </xdr:to>
    <xdr:sp macro="" textlink="">
      <xdr:nvSpPr>
        <xdr:cNvPr id="13" name="Yuvarlatılmış Dikdörtgen 12">
          <a:extLst>
            <a:ext uri="{FF2B5EF4-FFF2-40B4-BE49-F238E27FC236}">
              <a16:creationId xmlns:a16="http://schemas.microsoft.com/office/drawing/2014/main" id="{00000000-0008-0000-0600-00000D000000}"/>
            </a:ext>
          </a:extLst>
        </xdr:cNvPr>
        <xdr:cNvSpPr/>
      </xdr:nvSpPr>
      <xdr:spPr>
        <a:xfrm>
          <a:off x="14605000" y="592666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35</xdr:row>
      <xdr:rowOff>0</xdr:rowOff>
    </xdr:from>
    <xdr:to>
      <xdr:col>30</xdr:col>
      <xdr:colOff>500289</xdr:colOff>
      <xdr:row>42</xdr:row>
      <xdr:rowOff>76201</xdr:rowOff>
    </xdr:to>
    <xdr:sp macro="" textlink="">
      <xdr:nvSpPr>
        <xdr:cNvPr id="14" name="Yuvarlatılmış Dikdörtgen 13">
          <a:extLst>
            <a:ext uri="{FF2B5EF4-FFF2-40B4-BE49-F238E27FC236}">
              <a16:creationId xmlns:a16="http://schemas.microsoft.com/office/drawing/2014/main" id="{00000000-0008-0000-0600-00000E000000}"/>
            </a:ext>
          </a:extLst>
        </xdr:cNvPr>
        <xdr:cNvSpPr/>
      </xdr:nvSpPr>
      <xdr:spPr>
        <a:xfrm>
          <a:off x="14605000" y="8138583"/>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497417</xdr:colOff>
      <xdr:row>68</xdr:row>
      <xdr:rowOff>31750</xdr:rowOff>
    </xdr:from>
    <xdr:to>
      <xdr:col>31</xdr:col>
      <xdr:colOff>302684</xdr:colOff>
      <xdr:row>70</xdr:row>
      <xdr:rowOff>112713</xdr:rowOff>
    </xdr:to>
    <xdr:sp macro="" textlink="">
      <xdr:nvSpPr>
        <xdr:cNvPr id="9" name="Yuvarlatılmış Dikdörtgen 8">
          <a:extLst>
            <a:ext uri="{FF2B5EF4-FFF2-40B4-BE49-F238E27FC236}">
              <a16:creationId xmlns:a16="http://schemas.microsoft.com/office/drawing/2014/main" id="{00000000-0008-0000-0600-000009000000}"/>
            </a:ext>
          </a:extLst>
        </xdr:cNvPr>
        <xdr:cNvSpPr/>
      </xdr:nvSpPr>
      <xdr:spPr>
        <a:xfrm>
          <a:off x="15102417" y="167640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148167</xdr:colOff>
      <xdr:row>43</xdr:row>
      <xdr:rowOff>10583</xdr:rowOff>
    </xdr:from>
    <xdr:to>
      <xdr:col>34</xdr:col>
      <xdr:colOff>468842</xdr:colOff>
      <xdr:row>66</xdr:row>
      <xdr:rowOff>9527</xdr:rowOff>
    </xdr:to>
    <xdr:sp macro="" textlink="">
      <xdr:nvSpPr>
        <xdr:cNvPr id="17" name="Yuvarlatılmış Dikdörtgen 16">
          <a:extLst>
            <a:ext uri="{FF2B5EF4-FFF2-40B4-BE49-F238E27FC236}">
              <a16:creationId xmlns:a16="http://schemas.microsoft.com/office/drawing/2014/main" id="{00000000-0008-0000-0600-000011000000}"/>
            </a:ext>
          </a:extLst>
        </xdr:cNvPr>
        <xdr:cNvSpPr/>
      </xdr:nvSpPr>
      <xdr:spPr>
        <a:xfrm>
          <a:off x="14351000" y="10541000"/>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137582</xdr:colOff>
      <xdr:row>38</xdr:row>
      <xdr:rowOff>74085</xdr:rowOff>
    </xdr:from>
    <xdr:to>
      <xdr:col>30</xdr:col>
      <xdr:colOff>119288</xdr:colOff>
      <xdr:row>45</xdr:row>
      <xdr:rowOff>12702</xdr:rowOff>
    </xdr:to>
    <xdr:sp macro="" textlink="">
      <xdr:nvSpPr>
        <xdr:cNvPr id="9" name="Yuvarlatılmış Dikdörtgen 8">
          <a:extLst>
            <a:ext uri="{FF2B5EF4-FFF2-40B4-BE49-F238E27FC236}">
              <a16:creationId xmlns:a16="http://schemas.microsoft.com/office/drawing/2014/main" id="{00000000-0008-0000-0700-000009000000}"/>
            </a:ext>
          </a:extLst>
        </xdr:cNvPr>
        <xdr:cNvSpPr/>
      </xdr:nvSpPr>
      <xdr:spPr>
        <a:xfrm>
          <a:off x="12318999" y="9546168"/>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0</xdr:colOff>
      <xdr:row>5</xdr:row>
      <xdr:rowOff>0</xdr:rowOff>
    </xdr:from>
    <xdr:to>
      <xdr:col>30</xdr:col>
      <xdr:colOff>548518</xdr:colOff>
      <xdr:row>8</xdr:row>
      <xdr:rowOff>178254</xdr:rowOff>
    </xdr:to>
    <xdr:sp macro="" textlink="">
      <xdr:nvSpPr>
        <xdr:cNvPr id="10" name="Yuvarlatılmış Dikdörtgen 9">
          <a:extLst>
            <a:ext uri="{FF2B5EF4-FFF2-40B4-BE49-F238E27FC236}">
              <a16:creationId xmlns:a16="http://schemas.microsoft.com/office/drawing/2014/main" id="{00000000-0008-0000-0700-00000A000000}"/>
            </a:ext>
          </a:extLst>
        </xdr:cNvPr>
        <xdr:cNvSpPr/>
      </xdr:nvSpPr>
      <xdr:spPr>
        <a:xfrm>
          <a:off x="12583583" y="26352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556682</xdr:colOff>
      <xdr:row>14</xdr:row>
      <xdr:rowOff>106893</xdr:rowOff>
    </xdr:to>
    <xdr:sp macro="" textlink="">
      <xdr:nvSpPr>
        <xdr:cNvPr id="11" name="Yuvarlatılmış Dikdörtgen 10">
          <a:extLst>
            <a:ext uri="{FF2B5EF4-FFF2-40B4-BE49-F238E27FC236}">
              <a16:creationId xmlns:a16="http://schemas.microsoft.com/office/drawing/2014/main" id="{00000000-0008-0000-0700-00000B000000}"/>
            </a:ext>
          </a:extLst>
        </xdr:cNvPr>
        <xdr:cNvSpPr/>
      </xdr:nvSpPr>
      <xdr:spPr>
        <a:xfrm>
          <a:off x="12583583" y="3778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21</xdr:row>
      <xdr:rowOff>0</xdr:rowOff>
    </xdr:from>
    <xdr:to>
      <xdr:col>30</xdr:col>
      <xdr:colOff>545570</xdr:colOff>
      <xdr:row>27</xdr:row>
      <xdr:rowOff>48683</xdr:rowOff>
    </xdr:to>
    <xdr:sp macro="" textlink="">
      <xdr:nvSpPr>
        <xdr:cNvPr id="12" name="Yuvarlatılmış Dikdörtgen 11">
          <a:extLst>
            <a:ext uri="{FF2B5EF4-FFF2-40B4-BE49-F238E27FC236}">
              <a16:creationId xmlns:a16="http://schemas.microsoft.com/office/drawing/2014/main" id="{00000000-0008-0000-0700-00000C000000}"/>
            </a:ext>
          </a:extLst>
        </xdr:cNvPr>
        <xdr:cNvSpPr/>
      </xdr:nvSpPr>
      <xdr:spPr>
        <a:xfrm>
          <a:off x="12583583" y="6064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10</xdr:col>
      <xdr:colOff>42333</xdr:colOff>
      <xdr:row>57</xdr:row>
      <xdr:rowOff>402167</xdr:rowOff>
    </xdr:from>
    <xdr:to>
      <xdr:col>10</xdr:col>
      <xdr:colOff>603250</xdr:colOff>
      <xdr:row>57</xdr:row>
      <xdr:rowOff>432954</xdr:rowOff>
    </xdr:to>
    <xdr:cxnSp macro="">
      <xdr:nvCxnSpPr>
        <xdr:cNvPr id="15" name="Düz Ok Bağlayıcısı 14">
          <a:extLst>
            <a:ext uri="{FF2B5EF4-FFF2-40B4-BE49-F238E27FC236}">
              <a16:creationId xmlns:a16="http://schemas.microsoft.com/office/drawing/2014/main" id="{00000000-0008-0000-0700-00000F000000}"/>
            </a:ext>
          </a:extLst>
        </xdr:cNvPr>
        <xdr:cNvCxnSpPr/>
      </xdr:nvCxnSpPr>
      <xdr:spPr>
        <a:xfrm>
          <a:off x="6307666" y="1484841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21166</xdr:colOff>
      <xdr:row>65</xdr:row>
      <xdr:rowOff>10584</xdr:rowOff>
    </xdr:from>
    <xdr:to>
      <xdr:col>30</xdr:col>
      <xdr:colOff>323849</xdr:colOff>
      <xdr:row>67</xdr:row>
      <xdr:rowOff>91547</xdr:rowOff>
    </xdr:to>
    <xdr:sp macro="" textlink="">
      <xdr:nvSpPr>
        <xdr:cNvPr id="14" name="Yuvarlatılmış Dikdörtgen 13">
          <a:extLst>
            <a:ext uri="{FF2B5EF4-FFF2-40B4-BE49-F238E27FC236}">
              <a16:creationId xmlns:a16="http://schemas.microsoft.com/office/drawing/2014/main" id="{00000000-0008-0000-0700-00000E000000}"/>
            </a:ext>
          </a:extLst>
        </xdr:cNvPr>
        <xdr:cNvSpPr/>
      </xdr:nvSpPr>
      <xdr:spPr>
        <a:xfrm>
          <a:off x="12604749" y="16795751"/>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243416</xdr:colOff>
      <xdr:row>46</xdr:row>
      <xdr:rowOff>42333</xdr:rowOff>
    </xdr:from>
    <xdr:to>
      <xdr:col>30</xdr:col>
      <xdr:colOff>410633</xdr:colOff>
      <xdr:row>64</xdr:row>
      <xdr:rowOff>106891</xdr:rowOff>
    </xdr:to>
    <xdr:sp macro="" textlink="">
      <xdr:nvSpPr>
        <xdr:cNvPr id="16" name="Yuvarlatılmış Dikdörtgen 15">
          <a:extLst>
            <a:ext uri="{FF2B5EF4-FFF2-40B4-BE49-F238E27FC236}">
              <a16:creationId xmlns:a16="http://schemas.microsoft.com/office/drawing/2014/main" id="{00000000-0008-0000-0700-000010000000}"/>
            </a:ext>
          </a:extLst>
        </xdr:cNvPr>
        <xdr:cNvSpPr/>
      </xdr:nvSpPr>
      <xdr:spPr>
        <a:xfrm>
          <a:off x="12424833" y="120438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157165</xdr:colOff>
      <xdr:row>12</xdr:row>
      <xdr:rowOff>128588</xdr:rowOff>
    </xdr:to>
    <xdr:sp macro="" textlink="">
      <xdr:nvSpPr>
        <xdr:cNvPr id="9" name="Yuvarlatılmış Dikdörtgen 8">
          <a:extLst>
            <a:ext uri="{FF2B5EF4-FFF2-40B4-BE49-F238E27FC236}">
              <a16:creationId xmlns:a16="http://schemas.microsoft.com/office/drawing/2014/main" id="{00000000-0008-0000-0800-000009000000}"/>
            </a:ext>
          </a:extLst>
        </xdr:cNvPr>
        <xdr:cNvSpPr/>
      </xdr:nvSpPr>
      <xdr:spPr>
        <a:xfrm>
          <a:off x="14513719" y="1500188"/>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101373</xdr:colOff>
      <xdr:row>16</xdr:row>
      <xdr:rowOff>368754</xdr:rowOff>
    </xdr:to>
    <xdr:sp macro="" textlink="">
      <xdr:nvSpPr>
        <xdr:cNvPr id="11" name="Yuvarlatılmış Dikdörtgen 10">
          <a:extLst>
            <a:ext uri="{FF2B5EF4-FFF2-40B4-BE49-F238E27FC236}">
              <a16:creationId xmlns:a16="http://schemas.microsoft.com/office/drawing/2014/main" id="{00000000-0008-0000-0800-00000B000000}"/>
            </a:ext>
          </a:extLst>
        </xdr:cNvPr>
        <xdr:cNvSpPr/>
      </xdr:nvSpPr>
      <xdr:spPr>
        <a:xfrm>
          <a:off x="14513719" y="38100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31</xdr:col>
      <xdr:colOff>109537</xdr:colOff>
      <xdr:row>20</xdr:row>
      <xdr:rowOff>297393</xdr:rowOff>
    </xdr:to>
    <xdr:sp macro="" textlink="">
      <xdr:nvSpPr>
        <xdr:cNvPr id="12" name="Yuvarlatılmış Dikdörtgen 11">
          <a:extLst>
            <a:ext uri="{FF2B5EF4-FFF2-40B4-BE49-F238E27FC236}">
              <a16:creationId xmlns:a16="http://schemas.microsoft.com/office/drawing/2014/main" id="{00000000-0008-0000-0800-00000C000000}"/>
            </a:ext>
          </a:extLst>
        </xdr:cNvPr>
        <xdr:cNvSpPr/>
      </xdr:nvSpPr>
      <xdr:spPr>
        <a:xfrm>
          <a:off x="14513719"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83343</xdr:colOff>
      <xdr:row>25</xdr:row>
      <xdr:rowOff>23813</xdr:rowOff>
    </xdr:from>
    <xdr:to>
      <xdr:col>31</xdr:col>
      <xdr:colOff>181768</xdr:colOff>
      <xdr:row>31</xdr:row>
      <xdr:rowOff>53976</xdr:rowOff>
    </xdr:to>
    <xdr:sp macro="" textlink="">
      <xdr:nvSpPr>
        <xdr:cNvPr id="13" name="Yuvarlatılmış Dikdörtgen 12">
          <a:extLst>
            <a:ext uri="{FF2B5EF4-FFF2-40B4-BE49-F238E27FC236}">
              <a16:creationId xmlns:a16="http://schemas.microsoft.com/office/drawing/2014/main" id="{00000000-0008-0000-0800-00000D000000}"/>
            </a:ext>
          </a:extLst>
        </xdr:cNvPr>
        <xdr:cNvSpPr/>
      </xdr:nvSpPr>
      <xdr:spPr>
        <a:xfrm>
          <a:off x="14597062" y="6346032"/>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543945</xdr:colOff>
      <xdr:row>47</xdr:row>
      <xdr:rowOff>135732</xdr:rowOff>
    </xdr:to>
    <xdr:sp macro="" textlink="">
      <xdr:nvSpPr>
        <xdr:cNvPr id="14" name="Yuvarlatılmış Dikdörtgen 13">
          <a:extLst>
            <a:ext uri="{FF2B5EF4-FFF2-40B4-BE49-F238E27FC236}">
              <a16:creationId xmlns:a16="http://schemas.microsoft.com/office/drawing/2014/main" id="{00000000-0008-0000-0800-00000E000000}"/>
            </a:ext>
          </a:extLst>
        </xdr:cNvPr>
        <xdr:cNvSpPr/>
      </xdr:nvSpPr>
      <xdr:spPr>
        <a:xfrm>
          <a:off x="14513719" y="9394031"/>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9</xdr:col>
      <xdr:colOff>595312</xdr:colOff>
      <xdr:row>57</xdr:row>
      <xdr:rowOff>261937</xdr:rowOff>
    </xdr:from>
    <xdr:to>
      <xdr:col>10</xdr:col>
      <xdr:colOff>549011</xdr:colOff>
      <xdr:row>57</xdr:row>
      <xdr:rowOff>292724</xdr:rowOff>
    </xdr:to>
    <xdr:cxnSp macro="">
      <xdr:nvCxnSpPr>
        <xdr:cNvPr id="18" name="Düz Ok Bağlayıcısı 17">
          <a:extLst>
            <a:ext uri="{FF2B5EF4-FFF2-40B4-BE49-F238E27FC236}">
              <a16:creationId xmlns:a16="http://schemas.microsoft.com/office/drawing/2014/main" id="{00000000-0008-0000-0800-000012000000}"/>
            </a:ext>
          </a:extLst>
        </xdr:cNvPr>
        <xdr:cNvCxnSpPr/>
      </xdr:nvCxnSpPr>
      <xdr:spPr>
        <a:xfrm>
          <a:off x="6191250" y="14454187"/>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71437</xdr:colOff>
      <xdr:row>65</xdr:row>
      <xdr:rowOff>166687</xdr:rowOff>
    </xdr:from>
    <xdr:to>
      <xdr:col>30</xdr:col>
      <xdr:colOff>534193</xdr:colOff>
      <xdr:row>68</xdr:row>
      <xdr:rowOff>57150</xdr:rowOff>
    </xdr:to>
    <xdr:sp macro="" textlink="">
      <xdr:nvSpPr>
        <xdr:cNvPr id="10" name="Yuvarlatılmış Dikdörtgen 9">
          <a:extLst>
            <a:ext uri="{FF2B5EF4-FFF2-40B4-BE49-F238E27FC236}">
              <a16:creationId xmlns:a16="http://schemas.microsoft.com/office/drawing/2014/main" id="{00000000-0008-0000-0800-00000A000000}"/>
            </a:ext>
          </a:extLst>
        </xdr:cNvPr>
        <xdr:cNvSpPr/>
      </xdr:nvSpPr>
      <xdr:spPr>
        <a:xfrm>
          <a:off x="14585156" y="167163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95250</xdr:colOff>
      <xdr:row>48</xdr:row>
      <xdr:rowOff>202406</xdr:rowOff>
    </xdr:from>
    <xdr:to>
      <xdr:col>31</xdr:col>
      <xdr:colOff>217488</xdr:colOff>
      <xdr:row>65</xdr:row>
      <xdr:rowOff>26193</xdr:rowOff>
    </xdr:to>
    <xdr:sp macro="" textlink="">
      <xdr:nvSpPr>
        <xdr:cNvPr id="16" name="Yuvarlatılmış Dikdörtgen 15">
          <a:extLst>
            <a:ext uri="{FF2B5EF4-FFF2-40B4-BE49-F238E27FC236}">
              <a16:creationId xmlns:a16="http://schemas.microsoft.com/office/drawing/2014/main" id="{00000000-0008-0000-0800-000010000000}"/>
            </a:ext>
          </a:extLst>
        </xdr:cNvPr>
        <xdr:cNvSpPr/>
      </xdr:nvSpPr>
      <xdr:spPr>
        <a:xfrm>
          <a:off x="14608969" y="1191815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372533</xdr:colOff>
      <xdr:row>37</xdr:row>
      <xdr:rowOff>147107</xdr:rowOff>
    </xdr:from>
    <xdr:to>
      <xdr:col>30</xdr:col>
      <xdr:colOff>587375</xdr:colOff>
      <xdr:row>41</xdr:row>
      <xdr:rowOff>984251</xdr:rowOff>
    </xdr:to>
    <xdr:sp macro="" textlink="">
      <xdr:nvSpPr>
        <xdr:cNvPr id="10" name="Yuvarlatılmış Dikdörtgen 9">
          <a:extLst>
            <a:ext uri="{FF2B5EF4-FFF2-40B4-BE49-F238E27FC236}">
              <a16:creationId xmlns:a16="http://schemas.microsoft.com/office/drawing/2014/main" id="{00000000-0008-0000-0900-00000A000000}"/>
            </a:ext>
          </a:extLst>
        </xdr:cNvPr>
        <xdr:cNvSpPr/>
      </xdr:nvSpPr>
      <xdr:spPr>
        <a:xfrm>
          <a:off x="12638616" y="8804274"/>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0</xdr:colOff>
      <xdr:row>5</xdr:row>
      <xdr:rowOff>0</xdr:rowOff>
    </xdr:from>
    <xdr:to>
      <xdr:col>31</xdr:col>
      <xdr:colOff>40518</xdr:colOff>
      <xdr:row>8</xdr:row>
      <xdr:rowOff>178254</xdr:rowOff>
    </xdr:to>
    <xdr:sp macro="" textlink="">
      <xdr:nvSpPr>
        <xdr:cNvPr id="9" name="Yuvarlatılmış Dikdörtgen 8">
          <a:extLst>
            <a:ext uri="{FF2B5EF4-FFF2-40B4-BE49-F238E27FC236}">
              <a16:creationId xmlns:a16="http://schemas.microsoft.com/office/drawing/2014/main" id="{00000000-0008-0000-0900-000009000000}"/>
            </a:ext>
          </a:extLst>
        </xdr:cNvPr>
        <xdr:cNvSpPr/>
      </xdr:nvSpPr>
      <xdr:spPr>
        <a:xfrm>
          <a:off x="12668250" y="1852083"/>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31</xdr:col>
      <xdr:colOff>48682</xdr:colOff>
      <xdr:row>14</xdr:row>
      <xdr:rowOff>106893</xdr:rowOff>
    </xdr:to>
    <xdr:sp macro="" textlink="">
      <xdr:nvSpPr>
        <xdr:cNvPr id="11" name="Yuvarlatılmış Dikdörtgen 10">
          <a:extLst>
            <a:ext uri="{FF2B5EF4-FFF2-40B4-BE49-F238E27FC236}">
              <a16:creationId xmlns:a16="http://schemas.microsoft.com/office/drawing/2014/main" id="{00000000-0008-0000-0900-00000B000000}"/>
            </a:ext>
          </a:extLst>
        </xdr:cNvPr>
        <xdr:cNvSpPr/>
      </xdr:nvSpPr>
      <xdr:spPr>
        <a:xfrm>
          <a:off x="12668250" y="299508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31</xdr:col>
      <xdr:colOff>37570</xdr:colOff>
      <xdr:row>29</xdr:row>
      <xdr:rowOff>38100</xdr:rowOff>
    </xdr:to>
    <xdr:sp macro="" textlink="">
      <xdr:nvSpPr>
        <xdr:cNvPr id="12" name="Yuvarlatılmış Dikdörtgen 11">
          <a:extLst>
            <a:ext uri="{FF2B5EF4-FFF2-40B4-BE49-F238E27FC236}">
              <a16:creationId xmlns:a16="http://schemas.microsoft.com/office/drawing/2014/main" id="{00000000-0008-0000-0900-00000C000000}"/>
            </a:ext>
          </a:extLst>
        </xdr:cNvPr>
        <xdr:cNvSpPr/>
      </xdr:nvSpPr>
      <xdr:spPr>
        <a:xfrm>
          <a:off x="12668250" y="584200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21</xdr:col>
      <xdr:colOff>0</xdr:colOff>
      <xdr:row>66</xdr:row>
      <xdr:rowOff>116417</xdr:rowOff>
    </xdr:from>
    <xdr:to>
      <xdr:col>31</xdr:col>
      <xdr:colOff>355600</xdr:colOff>
      <xdr:row>69</xdr:row>
      <xdr:rowOff>6880</xdr:rowOff>
    </xdr:to>
    <xdr:sp macro="" textlink="">
      <xdr:nvSpPr>
        <xdr:cNvPr id="8" name="Yuvarlatılmış Dikdörtgen 7">
          <a:extLst>
            <a:ext uri="{FF2B5EF4-FFF2-40B4-BE49-F238E27FC236}">
              <a16:creationId xmlns:a16="http://schemas.microsoft.com/office/drawing/2014/main" id="{00000000-0008-0000-0900-000008000000}"/>
            </a:ext>
          </a:extLst>
        </xdr:cNvPr>
        <xdr:cNvSpPr/>
      </xdr:nvSpPr>
      <xdr:spPr>
        <a:xfrm>
          <a:off x="13229167" y="16742834"/>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243418</xdr:colOff>
      <xdr:row>42</xdr:row>
      <xdr:rowOff>116417</xdr:rowOff>
    </xdr:from>
    <xdr:to>
      <xdr:col>34</xdr:col>
      <xdr:colOff>553509</xdr:colOff>
      <xdr:row>65</xdr:row>
      <xdr:rowOff>157694</xdr:rowOff>
    </xdr:to>
    <xdr:sp macro="" textlink="">
      <xdr:nvSpPr>
        <xdr:cNvPr id="14" name="Yuvarlatılmış Dikdörtgen 13">
          <a:extLst>
            <a:ext uri="{FF2B5EF4-FFF2-40B4-BE49-F238E27FC236}">
              <a16:creationId xmlns:a16="http://schemas.microsoft.com/office/drawing/2014/main" id="{00000000-0008-0000-0900-00000E000000}"/>
            </a:ext>
          </a:extLst>
        </xdr:cNvPr>
        <xdr:cNvSpPr/>
      </xdr:nvSpPr>
      <xdr:spPr>
        <a:xfrm>
          <a:off x="12509501" y="10773834"/>
          <a:ext cx="8829675" cy="58197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233589</xdr:colOff>
      <xdr:row>2</xdr:row>
      <xdr:rowOff>217714</xdr:rowOff>
    </xdr:from>
    <xdr:to>
      <xdr:col>30</xdr:col>
      <xdr:colOff>571500</xdr:colOff>
      <xdr:row>12</xdr:row>
      <xdr:rowOff>41729</xdr:rowOff>
    </xdr:to>
    <xdr:sp macro="" textlink="">
      <xdr:nvSpPr>
        <xdr:cNvPr id="10" name="Yuvarlatılmış Dikdörtgen 9">
          <a:extLst>
            <a:ext uri="{FF2B5EF4-FFF2-40B4-BE49-F238E27FC236}">
              <a16:creationId xmlns:a16="http://schemas.microsoft.com/office/drawing/2014/main" id="{00000000-0008-0000-0A00-00000A000000}"/>
            </a:ext>
          </a:extLst>
        </xdr:cNvPr>
        <xdr:cNvSpPr/>
      </xdr:nvSpPr>
      <xdr:spPr>
        <a:xfrm>
          <a:off x="15215053" y="1143000"/>
          <a:ext cx="6461126" cy="20691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14</xdr:row>
      <xdr:rowOff>0</xdr:rowOff>
    </xdr:from>
    <xdr:to>
      <xdr:col>30</xdr:col>
      <xdr:colOff>587827</xdr:colOff>
      <xdr:row>17</xdr:row>
      <xdr:rowOff>1361</xdr:rowOff>
    </xdr:to>
    <xdr:sp macro="" textlink="">
      <xdr:nvSpPr>
        <xdr:cNvPr id="9" name="Yuvarlatılmış Dikdörtgen 8">
          <a:extLst>
            <a:ext uri="{FF2B5EF4-FFF2-40B4-BE49-F238E27FC236}">
              <a16:creationId xmlns:a16="http://schemas.microsoft.com/office/drawing/2014/main" id="{00000000-0008-0000-0A00-000009000000}"/>
            </a:ext>
          </a:extLst>
        </xdr:cNvPr>
        <xdr:cNvSpPr/>
      </xdr:nvSpPr>
      <xdr:spPr>
        <a:xfrm>
          <a:off x="15376071" y="3551464"/>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30</xdr:col>
      <xdr:colOff>600074</xdr:colOff>
      <xdr:row>21</xdr:row>
      <xdr:rowOff>97368</xdr:rowOff>
    </xdr:to>
    <xdr:sp macro="" textlink="">
      <xdr:nvSpPr>
        <xdr:cNvPr id="11" name="Yuvarlatılmış Dikdörtgen 10">
          <a:extLst>
            <a:ext uri="{FF2B5EF4-FFF2-40B4-BE49-F238E27FC236}">
              <a16:creationId xmlns:a16="http://schemas.microsoft.com/office/drawing/2014/main" id="{00000000-0008-0000-0A00-00000B000000}"/>
            </a:ext>
          </a:extLst>
        </xdr:cNvPr>
        <xdr:cNvSpPr/>
      </xdr:nvSpPr>
      <xdr:spPr>
        <a:xfrm>
          <a:off x="15344775" y="46577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588962</xdr:colOff>
      <xdr:row>29</xdr:row>
      <xdr:rowOff>44450</xdr:rowOff>
    </xdr:to>
    <xdr:sp macro="" textlink="">
      <xdr:nvSpPr>
        <xdr:cNvPr id="12" name="Yuvarlatılmış Dikdörtgen 11">
          <a:extLst>
            <a:ext uri="{FF2B5EF4-FFF2-40B4-BE49-F238E27FC236}">
              <a16:creationId xmlns:a16="http://schemas.microsoft.com/office/drawing/2014/main" id="{00000000-0008-0000-0A00-00000C000000}"/>
            </a:ext>
          </a:extLst>
        </xdr:cNvPr>
        <xdr:cNvSpPr/>
      </xdr:nvSpPr>
      <xdr:spPr>
        <a:xfrm>
          <a:off x="15344775" y="5810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554567</xdr:colOff>
      <xdr:row>46</xdr:row>
      <xdr:rowOff>26460</xdr:rowOff>
    </xdr:to>
    <xdr:sp macro="" textlink="">
      <xdr:nvSpPr>
        <xdr:cNvPr id="13" name="Yuvarlatılmış Dikdörtgen 12">
          <a:extLst>
            <a:ext uri="{FF2B5EF4-FFF2-40B4-BE49-F238E27FC236}">
              <a16:creationId xmlns:a16="http://schemas.microsoft.com/office/drawing/2014/main" id="{00000000-0008-0000-0A00-00000D000000}"/>
            </a:ext>
          </a:extLst>
        </xdr:cNvPr>
        <xdr:cNvSpPr/>
      </xdr:nvSpPr>
      <xdr:spPr>
        <a:xfrm>
          <a:off x="15344775" y="94488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676275</xdr:colOff>
      <xdr:row>67</xdr:row>
      <xdr:rowOff>47625</xdr:rowOff>
    </xdr:from>
    <xdr:to>
      <xdr:col>31</xdr:col>
      <xdr:colOff>412750</xdr:colOff>
      <xdr:row>69</xdr:row>
      <xdr:rowOff>128588</xdr:rowOff>
    </xdr:to>
    <xdr:sp macro="" textlink="">
      <xdr:nvSpPr>
        <xdr:cNvPr id="15" name="Yuvarlatılmış Dikdörtgen 14">
          <a:extLst>
            <a:ext uri="{FF2B5EF4-FFF2-40B4-BE49-F238E27FC236}">
              <a16:creationId xmlns:a16="http://schemas.microsoft.com/office/drawing/2014/main" id="{00000000-0008-0000-0A00-00000F000000}"/>
            </a:ext>
          </a:extLst>
        </xdr:cNvPr>
        <xdr:cNvSpPr/>
      </xdr:nvSpPr>
      <xdr:spPr>
        <a:xfrm>
          <a:off x="16021050" y="16668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333375</xdr:colOff>
      <xdr:row>46</xdr:row>
      <xdr:rowOff>133350</xdr:rowOff>
    </xdr:from>
    <xdr:to>
      <xdr:col>34</xdr:col>
      <xdr:colOff>600075</xdr:colOff>
      <xdr:row>65</xdr:row>
      <xdr:rowOff>89958</xdr:rowOff>
    </xdr:to>
    <xdr:sp macro="" textlink="">
      <xdr:nvSpPr>
        <xdr:cNvPr id="16" name="Yuvarlatılmış Dikdörtgen 15">
          <a:extLst>
            <a:ext uri="{FF2B5EF4-FFF2-40B4-BE49-F238E27FC236}">
              <a16:creationId xmlns:a16="http://schemas.microsoft.com/office/drawing/2014/main" id="{00000000-0008-0000-0A00-000010000000}"/>
            </a:ext>
          </a:extLst>
        </xdr:cNvPr>
        <xdr:cNvSpPr/>
      </xdr:nvSpPr>
      <xdr:spPr>
        <a:xfrm>
          <a:off x="15278100" y="11239500"/>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4685</xdr:colOff>
      <xdr:row>5</xdr:row>
      <xdr:rowOff>150586</xdr:rowOff>
    </xdr:to>
    <xdr:sp macro="" textlink="">
      <xdr:nvSpPr>
        <xdr:cNvPr id="9" name="Yuvarlatılmış Dikdörtgen 8">
          <a:extLst>
            <a:ext uri="{FF2B5EF4-FFF2-40B4-BE49-F238E27FC236}">
              <a16:creationId xmlns:a16="http://schemas.microsoft.com/office/drawing/2014/main" id="{00000000-0008-0000-0B00-000009000000}"/>
            </a:ext>
          </a:extLst>
        </xdr:cNvPr>
        <xdr:cNvSpPr/>
      </xdr:nvSpPr>
      <xdr:spPr>
        <a:xfrm>
          <a:off x="15144750" y="97366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7</xdr:row>
      <xdr:rowOff>0</xdr:rowOff>
    </xdr:from>
    <xdr:to>
      <xdr:col>31</xdr:col>
      <xdr:colOff>16932</xdr:colOff>
      <xdr:row>10</xdr:row>
      <xdr:rowOff>106893</xdr:rowOff>
    </xdr:to>
    <xdr:sp macro="" textlink="">
      <xdr:nvSpPr>
        <xdr:cNvPr id="10" name="Yuvarlatılmış Dikdörtgen 9">
          <a:extLst>
            <a:ext uri="{FF2B5EF4-FFF2-40B4-BE49-F238E27FC236}">
              <a16:creationId xmlns:a16="http://schemas.microsoft.com/office/drawing/2014/main" id="{00000000-0008-0000-0B00-00000A000000}"/>
            </a:ext>
          </a:extLst>
        </xdr:cNvPr>
        <xdr:cNvSpPr/>
      </xdr:nvSpPr>
      <xdr:spPr>
        <a:xfrm>
          <a:off x="15144750" y="195791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5820</xdr:colOff>
      <xdr:row>28</xdr:row>
      <xdr:rowOff>48683</xdr:rowOff>
    </xdr:to>
    <xdr:sp macro="" textlink="">
      <xdr:nvSpPr>
        <xdr:cNvPr id="12" name="Yuvarlatılmış Dikdörtgen 11">
          <a:extLst>
            <a:ext uri="{FF2B5EF4-FFF2-40B4-BE49-F238E27FC236}">
              <a16:creationId xmlns:a16="http://schemas.microsoft.com/office/drawing/2014/main" id="{00000000-0008-0000-0B00-00000C000000}"/>
            </a:ext>
          </a:extLst>
        </xdr:cNvPr>
        <xdr:cNvSpPr/>
      </xdr:nvSpPr>
      <xdr:spPr>
        <a:xfrm>
          <a:off x="15144750" y="537633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585259</xdr:colOff>
      <xdr:row>45</xdr:row>
      <xdr:rowOff>32810</xdr:rowOff>
    </xdr:to>
    <xdr:sp macro="" textlink="">
      <xdr:nvSpPr>
        <xdr:cNvPr id="13" name="Yuvarlatılmış Dikdörtgen 12">
          <a:extLst>
            <a:ext uri="{FF2B5EF4-FFF2-40B4-BE49-F238E27FC236}">
              <a16:creationId xmlns:a16="http://schemas.microsoft.com/office/drawing/2014/main" id="{00000000-0008-0000-0B00-00000D000000}"/>
            </a:ext>
          </a:extLst>
        </xdr:cNvPr>
        <xdr:cNvSpPr/>
      </xdr:nvSpPr>
      <xdr:spPr>
        <a:xfrm>
          <a:off x="15144750" y="9228667"/>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5" name="Düz Ok Bağlayıcısı 14">
          <a:extLst>
            <a:ext uri="{FF2B5EF4-FFF2-40B4-BE49-F238E27FC236}">
              <a16:creationId xmlns:a16="http://schemas.microsoft.com/office/drawing/2014/main" id="{00000000-0008-0000-0B00-00000F000000}"/>
            </a:ext>
          </a:extLst>
        </xdr:cNvPr>
        <xdr:cNvCxnSpPr/>
      </xdr:nvCxnSpPr>
      <xdr:spPr>
        <a:xfrm>
          <a:off x="6889750" y="14287499"/>
          <a:ext cx="560917"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529166</xdr:colOff>
      <xdr:row>64</xdr:row>
      <xdr:rowOff>349250</xdr:rowOff>
    </xdr:from>
    <xdr:to>
      <xdr:col>31</xdr:col>
      <xdr:colOff>292099</xdr:colOff>
      <xdr:row>67</xdr:row>
      <xdr:rowOff>49213</xdr:rowOff>
    </xdr:to>
    <xdr:sp macro="" textlink="">
      <xdr:nvSpPr>
        <xdr:cNvPr id="8" name="Yuvarlatılmış Dikdörtgen 7">
          <a:extLst>
            <a:ext uri="{FF2B5EF4-FFF2-40B4-BE49-F238E27FC236}">
              <a16:creationId xmlns:a16="http://schemas.microsoft.com/office/drawing/2014/main" id="{00000000-0008-0000-0B00-000008000000}"/>
            </a:ext>
          </a:extLst>
        </xdr:cNvPr>
        <xdr:cNvSpPr/>
      </xdr:nvSpPr>
      <xdr:spPr>
        <a:xfrm>
          <a:off x="15673916" y="161819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21</xdr:col>
      <xdr:colOff>0</xdr:colOff>
      <xdr:row>46</xdr:row>
      <xdr:rowOff>0</xdr:rowOff>
    </xdr:from>
    <xdr:to>
      <xdr:col>31</xdr:col>
      <xdr:colOff>579966</xdr:colOff>
      <xdr:row>63</xdr:row>
      <xdr:rowOff>85725</xdr:rowOff>
    </xdr:to>
    <xdr:sp macro="" textlink="">
      <xdr:nvSpPr>
        <xdr:cNvPr id="11" name="Yuvarlatılmış Dikdörtgen 10">
          <a:extLst>
            <a:ext uri="{FF2B5EF4-FFF2-40B4-BE49-F238E27FC236}">
              <a16:creationId xmlns:a16="http://schemas.microsoft.com/office/drawing/2014/main" id="{00000000-0008-0000-0B00-00000B000000}"/>
            </a:ext>
          </a:extLst>
        </xdr:cNvPr>
        <xdr:cNvSpPr/>
      </xdr:nvSpPr>
      <xdr:spPr>
        <a:xfrm>
          <a:off x="15695083" y="1107016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381000</xdr:colOff>
      <xdr:row>3</xdr:row>
      <xdr:rowOff>328084</xdr:rowOff>
    </xdr:from>
    <xdr:to>
      <xdr:col>30</xdr:col>
      <xdr:colOff>587375</xdr:colOff>
      <xdr:row>14</xdr:row>
      <xdr:rowOff>60326</xdr:rowOff>
    </xdr:to>
    <xdr:sp macro="" textlink="">
      <xdr:nvSpPr>
        <xdr:cNvPr id="9" name="Yuvarlatılmış Dikdörtgen 8">
          <a:extLst>
            <a:ext uri="{FF2B5EF4-FFF2-40B4-BE49-F238E27FC236}">
              <a16:creationId xmlns:a16="http://schemas.microsoft.com/office/drawing/2014/main" id="{00000000-0008-0000-0C00-000009000000}"/>
            </a:ext>
          </a:extLst>
        </xdr:cNvPr>
        <xdr:cNvSpPr/>
      </xdr:nvSpPr>
      <xdr:spPr>
        <a:xfrm>
          <a:off x="15017750" y="1645709"/>
          <a:ext cx="6350000" cy="20499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16</xdr:row>
      <xdr:rowOff>0</xdr:rowOff>
    </xdr:from>
    <xdr:to>
      <xdr:col>30</xdr:col>
      <xdr:colOff>521152</xdr:colOff>
      <xdr:row>18</xdr:row>
      <xdr:rowOff>10886</xdr:rowOff>
    </xdr:to>
    <xdr:sp macro="" textlink="">
      <xdr:nvSpPr>
        <xdr:cNvPr id="11" name="Yuvarlatılmış Dikdörtgen 10">
          <a:extLst>
            <a:ext uri="{FF2B5EF4-FFF2-40B4-BE49-F238E27FC236}">
              <a16:creationId xmlns:a16="http://schemas.microsoft.com/office/drawing/2014/main" id="{00000000-0008-0000-0C00-00000B000000}"/>
            </a:ext>
          </a:extLst>
        </xdr:cNvPr>
        <xdr:cNvSpPr/>
      </xdr:nvSpPr>
      <xdr:spPr>
        <a:xfrm>
          <a:off x="15097125" y="4010025"/>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30</xdr:col>
      <xdr:colOff>533399</xdr:colOff>
      <xdr:row>21</xdr:row>
      <xdr:rowOff>297393</xdr:rowOff>
    </xdr:to>
    <xdr:sp macro="" textlink="">
      <xdr:nvSpPr>
        <xdr:cNvPr id="12" name="Yuvarlatılmış Dikdörtgen 11">
          <a:extLst>
            <a:ext uri="{FF2B5EF4-FFF2-40B4-BE49-F238E27FC236}">
              <a16:creationId xmlns:a16="http://schemas.microsoft.com/office/drawing/2014/main" id="{00000000-0008-0000-0C00-00000C000000}"/>
            </a:ext>
          </a:extLst>
        </xdr:cNvPr>
        <xdr:cNvSpPr/>
      </xdr:nvSpPr>
      <xdr:spPr>
        <a:xfrm>
          <a:off x="15097125" y="49530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522287</xdr:colOff>
      <xdr:row>29</xdr:row>
      <xdr:rowOff>44450</xdr:rowOff>
    </xdr:to>
    <xdr:sp macro="" textlink="">
      <xdr:nvSpPr>
        <xdr:cNvPr id="13" name="Yuvarlatılmış Dikdörtgen 12">
          <a:extLst>
            <a:ext uri="{FF2B5EF4-FFF2-40B4-BE49-F238E27FC236}">
              <a16:creationId xmlns:a16="http://schemas.microsoft.com/office/drawing/2014/main" id="{00000000-0008-0000-0C00-00000D000000}"/>
            </a:ext>
          </a:extLst>
        </xdr:cNvPr>
        <xdr:cNvSpPr/>
      </xdr:nvSpPr>
      <xdr:spPr>
        <a:xfrm>
          <a:off x="15097125" y="604837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487892</xdr:colOff>
      <xdr:row>44</xdr:row>
      <xdr:rowOff>35985</xdr:rowOff>
    </xdr:to>
    <xdr:sp macro="" textlink="">
      <xdr:nvSpPr>
        <xdr:cNvPr id="14" name="Yuvarlatılmış Dikdörtgen 13">
          <a:extLst>
            <a:ext uri="{FF2B5EF4-FFF2-40B4-BE49-F238E27FC236}">
              <a16:creationId xmlns:a16="http://schemas.microsoft.com/office/drawing/2014/main" id="{00000000-0008-0000-0C00-00000E000000}"/>
            </a:ext>
          </a:extLst>
        </xdr:cNvPr>
        <xdr:cNvSpPr/>
      </xdr:nvSpPr>
      <xdr:spPr>
        <a:xfrm>
          <a:off x="15097125" y="94869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7" name="Düz Ok Bağlayıcısı 16">
          <a:extLst>
            <a:ext uri="{FF2B5EF4-FFF2-40B4-BE49-F238E27FC236}">
              <a16:creationId xmlns:a16="http://schemas.microsoft.com/office/drawing/2014/main" id="{00000000-0008-0000-0C00-000011000000}"/>
            </a:ext>
          </a:extLst>
        </xdr:cNvPr>
        <xdr:cNvCxnSpPr/>
      </xdr:nvCxnSpPr>
      <xdr:spPr>
        <a:xfrm>
          <a:off x="6856942" y="142419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47625</xdr:colOff>
      <xdr:row>63</xdr:row>
      <xdr:rowOff>76200</xdr:rowOff>
    </xdr:from>
    <xdr:to>
      <xdr:col>30</xdr:col>
      <xdr:colOff>327025</xdr:colOff>
      <xdr:row>64</xdr:row>
      <xdr:rowOff>347663</xdr:rowOff>
    </xdr:to>
    <xdr:sp macro="" textlink="">
      <xdr:nvSpPr>
        <xdr:cNvPr id="10" name="Yuvarlatılmış Dikdörtgen 9">
          <a:extLst>
            <a:ext uri="{FF2B5EF4-FFF2-40B4-BE49-F238E27FC236}">
              <a16:creationId xmlns:a16="http://schemas.microsoft.com/office/drawing/2014/main" id="{00000000-0008-0000-0C00-00000A000000}"/>
            </a:ext>
          </a:extLst>
        </xdr:cNvPr>
        <xdr:cNvSpPr/>
      </xdr:nvSpPr>
      <xdr:spPr>
        <a:xfrm>
          <a:off x="15144750" y="160591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276225</xdr:colOff>
      <xdr:row>44</xdr:row>
      <xdr:rowOff>95250</xdr:rowOff>
    </xdr:from>
    <xdr:to>
      <xdr:col>30</xdr:col>
      <xdr:colOff>422275</xdr:colOff>
      <xdr:row>62</xdr:row>
      <xdr:rowOff>95250</xdr:rowOff>
    </xdr:to>
    <xdr:sp macro="" textlink="">
      <xdr:nvSpPr>
        <xdr:cNvPr id="16" name="Yuvarlatılmış Dikdörtgen 15">
          <a:extLst>
            <a:ext uri="{FF2B5EF4-FFF2-40B4-BE49-F238E27FC236}">
              <a16:creationId xmlns:a16="http://schemas.microsoft.com/office/drawing/2014/main" id="{00000000-0008-0000-0C00-000010000000}"/>
            </a:ext>
          </a:extLst>
        </xdr:cNvPr>
        <xdr:cNvSpPr/>
      </xdr:nvSpPr>
      <xdr:spPr>
        <a:xfrm>
          <a:off x="14973300" y="112299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15874</xdr:colOff>
      <xdr:row>39</xdr:row>
      <xdr:rowOff>205315</xdr:rowOff>
    </xdr:from>
    <xdr:to>
      <xdr:col>33</xdr:col>
      <xdr:colOff>606424</xdr:colOff>
      <xdr:row>49</xdr:row>
      <xdr:rowOff>95250</xdr:rowOff>
    </xdr:to>
    <xdr:sp macro="" textlink="">
      <xdr:nvSpPr>
        <xdr:cNvPr id="8" name="Yuvarlatılmış Dikdörtgen 7">
          <a:extLst>
            <a:ext uri="{FF2B5EF4-FFF2-40B4-BE49-F238E27FC236}">
              <a16:creationId xmlns:a16="http://schemas.microsoft.com/office/drawing/2014/main" id="{00000000-0008-0000-0D00-000008000000}"/>
            </a:ext>
          </a:extLst>
        </xdr:cNvPr>
        <xdr:cNvSpPr/>
      </xdr:nvSpPr>
      <xdr:spPr>
        <a:xfrm>
          <a:off x="18049874" y="9275232"/>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0</xdr:colOff>
      <xdr:row>3</xdr:row>
      <xdr:rowOff>0</xdr:rowOff>
    </xdr:from>
    <xdr:to>
      <xdr:col>32</xdr:col>
      <xdr:colOff>491519</xdr:colOff>
      <xdr:row>5</xdr:row>
      <xdr:rowOff>150586</xdr:rowOff>
    </xdr:to>
    <xdr:sp macro="" textlink="">
      <xdr:nvSpPr>
        <xdr:cNvPr id="9" name="Yuvarlatılmış Dikdörtgen 8">
          <a:extLst>
            <a:ext uri="{FF2B5EF4-FFF2-40B4-BE49-F238E27FC236}">
              <a16:creationId xmlns:a16="http://schemas.microsoft.com/office/drawing/2014/main" id="{00000000-0008-0000-0D00-000009000000}"/>
            </a:ext>
          </a:extLst>
        </xdr:cNvPr>
        <xdr:cNvSpPr/>
      </xdr:nvSpPr>
      <xdr:spPr>
        <a:xfrm>
          <a:off x="18034000" y="1259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7</xdr:row>
      <xdr:rowOff>0</xdr:rowOff>
    </xdr:from>
    <xdr:to>
      <xdr:col>32</xdr:col>
      <xdr:colOff>503766</xdr:colOff>
      <xdr:row>10</xdr:row>
      <xdr:rowOff>106893</xdr:rowOff>
    </xdr:to>
    <xdr:sp macro="" textlink="">
      <xdr:nvSpPr>
        <xdr:cNvPr id="10" name="Yuvarlatılmış Dikdörtgen 9">
          <a:extLst>
            <a:ext uri="{FF2B5EF4-FFF2-40B4-BE49-F238E27FC236}">
              <a16:creationId xmlns:a16="http://schemas.microsoft.com/office/drawing/2014/main" id="{00000000-0008-0000-0D00-00000A000000}"/>
            </a:ext>
          </a:extLst>
        </xdr:cNvPr>
        <xdr:cNvSpPr/>
      </xdr:nvSpPr>
      <xdr:spPr>
        <a:xfrm>
          <a:off x="18034000" y="224366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492654</xdr:colOff>
      <xdr:row>28</xdr:row>
      <xdr:rowOff>48683</xdr:rowOff>
    </xdr:to>
    <xdr:sp macro="" textlink="">
      <xdr:nvSpPr>
        <xdr:cNvPr id="11" name="Yuvarlatılmış Dikdörtgen 10">
          <a:extLst>
            <a:ext uri="{FF2B5EF4-FFF2-40B4-BE49-F238E27FC236}">
              <a16:creationId xmlns:a16="http://schemas.microsoft.com/office/drawing/2014/main" id="{00000000-0008-0000-0D00-00000B000000}"/>
            </a:ext>
          </a:extLst>
        </xdr:cNvPr>
        <xdr:cNvSpPr/>
      </xdr:nvSpPr>
      <xdr:spPr>
        <a:xfrm>
          <a:off x="18034000" y="5662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42333</xdr:colOff>
      <xdr:row>49</xdr:row>
      <xdr:rowOff>349249</xdr:rowOff>
    </xdr:from>
    <xdr:to>
      <xdr:col>36</xdr:col>
      <xdr:colOff>595841</xdr:colOff>
      <xdr:row>69</xdr:row>
      <xdr:rowOff>63499</xdr:rowOff>
    </xdr:to>
    <xdr:sp macro="" textlink="">
      <xdr:nvSpPr>
        <xdr:cNvPr id="12" name="Yuvarlatılmış Dikdörtgen 11">
          <a:extLst>
            <a:ext uri="{FF2B5EF4-FFF2-40B4-BE49-F238E27FC236}">
              <a16:creationId xmlns:a16="http://schemas.microsoft.com/office/drawing/2014/main" id="{00000000-0008-0000-0D00-00000C000000}"/>
            </a:ext>
          </a:extLst>
        </xdr:cNvPr>
        <xdr:cNvSpPr/>
      </xdr:nvSpPr>
      <xdr:spPr>
        <a:xfrm>
          <a:off x="18076333" y="12181416"/>
          <a:ext cx="8829675" cy="48895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22</xdr:col>
      <xdr:colOff>253998</xdr:colOff>
      <xdr:row>71</xdr:row>
      <xdr:rowOff>0</xdr:rowOff>
    </xdr:from>
    <xdr:to>
      <xdr:col>32</xdr:col>
      <xdr:colOff>503765</xdr:colOff>
      <xdr:row>73</xdr:row>
      <xdr:rowOff>80963</xdr:rowOff>
    </xdr:to>
    <xdr:sp macro="" textlink="">
      <xdr:nvSpPr>
        <xdr:cNvPr id="14" name="Yuvarlatılmış Dikdörtgen 13">
          <a:extLst>
            <a:ext uri="{FF2B5EF4-FFF2-40B4-BE49-F238E27FC236}">
              <a16:creationId xmlns:a16="http://schemas.microsoft.com/office/drawing/2014/main" id="{00000000-0008-0000-0D00-00000E000000}"/>
            </a:ext>
          </a:extLst>
        </xdr:cNvPr>
        <xdr:cNvSpPr/>
      </xdr:nvSpPr>
      <xdr:spPr>
        <a:xfrm>
          <a:off x="18287998" y="17388417"/>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333375</xdr:colOff>
      <xdr:row>1</xdr:row>
      <xdr:rowOff>250030</xdr:rowOff>
    </xdr:from>
    <xdr:to>
      <xdr:col>33</xdr:col>
      <xdr:colOff>533929</xdr:colOff>
      <xdr:row>11</xdr:row>
      <xdr:rowOff>78581</xdr:rowOff>
    </xdr:to>
    <xdr:sp macro="" textlink="">
      <xdr:nvSpPr>
        <xdr:cNvPr id="9" name="Yuvarlatılmış Dikdörtgen 8">
          <a:extLst>
            <a:ext uri="{FF2B5EF4-FFF2-40B4-BE49-F238E27FC236}">
              <a16:creationId xmlns:a16="http://schemas.microsoft.com/office/drawing/2014/main" id="{00000000-0008-0000-0E00-000009000000}"/>
            </a:ext>
          </a:extLst>
        </xdr:cNvPr>
        <xdr:cNvSpPr/>
      </xdr:nvSpPr>
      <xdr:spPr>
        <a:xfrm>
          <a:off x="17907000" y="750093"/>
          <a:ext cx="7118085" cy="205501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406852</xdr:colOff>
      <xdr:row>16</xdr:row>
      <xdr:rowOff>3742</xdr:rowOff>
    </xdr:to>
    <xdr:sp macro="" textlink="">
      <xdr:nvSpPr>
        <xdr:cNvPr id="10" name="Yuvarlatılmış Dikdörtgen 9">
          <a:extLst>
            <a:ext uri="{FF2B5EF4-FFF2-40B4-BE49-F238E27FC236}">
              <a16:creationId xmlns:a16="http://schemas.microsoft.com/office/drawing/2014/main" id="{00000000-0008-0000-0E00-00000A000000}"/>
            </a:ext>
          </a:extLst>
        </xdr:cNvPr>
        <xdr:cNvSpPr/>
      </xdr:nvSpPr>
      <xdr:spPr>
        <a:xfrm>
          <a:off x="17978438" y="3107531"/>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419099</xdr:colOff>
      <xdr:row>20</xdr:row>
      <xdr:rowOff>94987</xdr:rowOff>
    </xdr:to>
    <xdr:sp macro="" textlink="">
      <xdr:nvSpPr>
        <xdr:cNvPr id="11" name="Yuvarlatılmış Dikdörtgen 10">
          <a:extLst>
            <a:ext uri="{FF2B5EF4-FFF2-40B4-BE49-F238E27FC236}">
              <a16:creationId xmlns:a16="http://schemas.microsoft.com/office/drawing/2014/main" id="{00000000-0008-0000-0E00-00000B000000}"/>
            </a:ext>
          </a:extLst>
        </xdr:cNvPr>
        <xdr:cNvSpPr/>
      </xdr:nvSpPr>
      <xdr:spPr>
        <a:xfrm>
          <a:off x="17978438" y="422671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407987</xdr:colOff>
      <xdr:row>30</xdr:row>
      <xdr:rowOff>30163</xdr:rowOff>
    </xdr:to>
    <xdr:sp macro="" textlink="">
      <xdr:nvSpPr>
        <xdr:cNvPr id="12" name="Yuvarlatılmış Dikdörtgen 11">
          <a:extLst>
            <a:ext uri="{FF2B5EF4-FFF2-40B4-BE49-F238E27FC236}">
              <a16:creationId xmlns:a16="http://schemas.microsoft.com/office/drawing/2014/main" id="{00000000-0008-0000-0E00-00000C000000}"/>
            </a:ext>
          </a:extLst>
        </xdr:cNvPr>
        <xdr:cNvSpPr/>
      </xdr:nvSpPr>
      <xdr:spPr>
        <a:xfrm>
          <a:off x="17978438" y="5881688"/>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512499</xdr:colOff>
      <xdr:row>50</xdr:row>
      <xdr:rowOff>80435</xdr:rowOff>
    </xdr:to>
    <xdr:sp macro="" textlink="">
      <xdr:nvSpPr>
        <xdr:cNvPr id="13" name="Yuvarlatılmış Dikdörtgen 12">
          <a:extLst>
            <a:ext uri="{FF2B5EF4-FFF2-40B4-BE49-F238E27FC236}">
              <a16:creationId xmlns:a16="http://schemas.microsoft.com/office/drawing/2014/main" id="{00000000-0008-0000-0E00-00000D000000}"/>
            </a:ext>
          </a:extLst>
        </xdr:cNvPr>
        <xdr:cNvSpPr/>
      </xdr:nvSpPr>
      <xdr:spPr>
        <a:xfrm>
          <a:off x="17978438" y="9155906"/>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178594</xdr:colOff>
      <xdr:row>78</xdr:row>
      <xdr:rowOff>47625</xdr:rowOff>
    </xdr:from>
    <xdr:to>
      <xdr:col>32</xdr:col>
      <xdr:colOff>343694</xdr:colOff>
      <xdr:row>80</xdr:row>
      <xdr:rowOff>128588</xdr:rowOff>
    </xdr:to>
    <xdr:sp macro="" textlink="">
      <xdr:nvSpPr>
        <xdr:cNvPr id="16" name="Yuvarlatılmış Dikdörtgen 15">
          <a:extLst>
            <a:ext uri="{FF2B5EF4-FFF2-40B4-BE49-F238E27FC236}">
              <a16:creationId xmlns:a16="http://schemas.microsoft.com/office/drawing/2014/main" id="{00000000-0008-0000-0E00-000010000000}"/>
            </a:ext>
          </a:extLst>
        </xdr:cNvPr>
        <xdr:cNvSpPr/>
      </xdr:nvSpPr>
      <xdr:spPr>
        <a:xfrm>
          <a:off x="18157032" y="1781175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35718</xdr:colOff>
      <xdr:row>51</xdr:row>
      <xdr:rowOff>154782</xdr:rowOff>
    </xdr:from>
    <xdr:to>
      <xdr:col>36</xdr:col>
      <xdr:colOff>531018</xdr:colOff>
      <xdr:row>74</xdr:row>
      <xdr:rowOff>173303</xdr:rowOff>
    </xdr:to>
    <xdr:sp macro="" textlink="">
      <xdr:nvSpPr>
        <xdr:cNvPr id="15" name="Yuvarlatılmış Dikdörtgen 14">
          <a:extLst>
            <a:ext uri="{FF2B5EF4-FFF2-40B4-BE49-F238E27FC236}">
              <a16:creationId xmlns:a16="http://schemas.microsoft.com/office/drawing/2014/main" id="{00000000-0008-0000-0E00-00000F000000}"/>
            </a:ext>
          </a:extLst>
        </xdr:cNvPr>
        <xdr:cNvSpPr/>
      </xdr:nvSpPr>
      <xdr:spPr>
        <a:xfrm>
          <a:off x="18014156" y="12084845"/>
          <a:ext cx="8829675" cy="50905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4</xdr:row>
      <xdr:rowOff>0</xdr:rowOff>
    </xdr:from>
    <xdr:to>
      <xdr:col>32</xdr:col>
      <xdr:colOff>492577</xdr:colOff>
      <xdr:row>7</xdr:row>
      <xdr:rowOff>182336</xdr:rowOff>
    </xdr:to>
    <xdr:sp macro="" textlink="">
      <xdr:nvSpPr>
        <xdr:cNvPr id="9" name="Yuvarlatılmış Dikdörtgen 8">
          <a:extLst>
            <a:ext uri="{FF2B5EF4-FFF2-40B4-BE49-F238E27FC236}">
              <a16:creationId xmlns:a16="http://schemas.microsoft.com/office/drawing/2014/main" id="{00000000-0008-0000-0F00-000009000000}"/>
            </a:ext>
          </a:extLst>
        </xdr:cNvPr>
        <xdr:cNvSpPr/>
      </xdr:nvSpPr>
      <xdr:spPr>
        <a:xfrm>
          <a:off x="14830425" y="1352550"/>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9</xdr:row>
      <xdr:rowOff>0</xdr:rowOff>
    </xdr:from>
    <xdr:to>
      <xdr:col>32</xdr:col>
      <xdr:colOff>504824</xdr:colOff>
      <xdr:row>12</xdr:row>
      <xdr:rowOff>106893</xdr:rowOff>
    </xdr:to>
    <xdr:sp macro="" textlink="">
      <xdr:nvSpPr>
        <xdr:cNvPr id="11" name="Yuvarlatılmış Dikdörtgen 10">
          <a:extLst>
            <a:ext uri="{FF2B5EF4-FFF2-40B4-BE49-F238E27FC236}">
              <a16:creationId xmlns:a16="http://schemas.microsoft.com/office/drawing/2014/main" id="{00000000-0008-0000-0F00-00000B000000}"/>
            </a:ext>
          </a:extLst>
        </xdr:cNvPr>
        <xdr:cNvSpPr/>
      </xdr:nvSpPr>
      <xdr:spPr>
        <a:xfrm>
          <a:off x="14830425" y="23050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493712</xdr:colOff>
      <xdr:row>28</xdr:row>
      <xdr:rowOff>44450</xdr:rowOff>
    </xdr:to>
    <xdr:sp macro="" textlink="">
      <xdr:nvSpPr>
        <xdr:cNvPr id="12" name="Yuvarlatılmış Dikdörtgen 11">
          <a:extLst>
            <a:ext uri="{FF2B5EF4-FFF2-40B4-BE49-F238E27FC236}">
              <a16:creationId xmlns:a16="http://schemas.microsoft.com/office/drawing/2014/main" id="{00000000-0008-0000-0F00-00000C000000}"/>
            </a:ext>
          </a:extLst>
        </xdr:cNvPr>
        <xdr:cNvSpPr/>
      </xdr:nvSpPr>
      <xdr:spPr>
        <a:xfrm>
          <a:off x="14830425" y="53435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595842</xdr:colOff>
      <xdr:row>48</xdr:row>
      <xdr:rowOff>147110</xdr:rowOff>
    </xdr:to>
    <xdr:sp macro="" textlink="">
      <xdr:nvSpPr>
        <xdr:cNvPr id="13" name="Yuvarlatılmış Dikdörtgen 12">
          <a:extLst>
            <a:ext uri="{FF2B5EF4-FFF2-40B4-BE49-F238E27FC236}">
              <a16:creationId xmlns:a16="http://schemas.microsoft.com/office/drawing/2014/main" id="{00000000-0008-0000-0F00-00000D000000}"/>
            </a:ext>
          </a:extLst>
        </xdr:cNvPr>
        <xdr:cNvSpPr/>
      </xdr:nvSpPr>
      <xdr:spPr>
        <a:xfrm>
          <a:off x="14830425" y="8982075"/>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a:extLst>
            <a:ext uri="{FF2B5EF4-FFF2-40B4-BE49-F238E27FC236}">
              <a16:creationId xmlns:a16="http://schemas.microsoft.com/office/drawing/2014/main" id="{00000000-0008-0000-0F00-000010000000}"/>
            </a:ext>
          </a:extLst>
        </xdr:cNvPr>
        <xdr:cNvCxnSpPr/>
      </xdr:nvCxnSpPr>
      <xdr:spPr>
        <a:xfrm>
          <a:off x="6856942" y="1464204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238125</xdr:colOff>
      <xdr:row>67</xdr:row>
      <xdr:rowOff>104775</xdr:rowOff>
    </xdr:from>
    <xdr:to>
      <xdr:col>32</xdr:col>
      <xdr:colOff>488950</xdr:colOff>
      <xdr:row>69</xdr:row>
      <xdr:rowOff>185738</xdr:rowOff>
    </xdr:to>
    <xdr:sp macro="" textlink="">
      <xdr:nvSpPr>
        <xdr:cNvPr id="10" name="Yuvarlatılmış Dikdörtgen 9">
          <a:extLst>
            <a:ext uri="{FF2B5EF4-FFF2-40B4-BE49-F238E27FC236}">
              <a16:creationId xmlns:a16="http://schemas.microsoft.com/office/drawing/2014/main" id="{00000000-0008-0000-0F00-00000A000000}"/>
            </a:ext>
          </a:extLst>
        </xdr:cNvPr>
        <xdr:cNvSpPr/>
      </xdr:nvSpPr>
      <xdr:spPr>
        <a:xfrm>
          <a:off x="15068550" y="166020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9525</xdr:colOff>
      <xdr:row>49</xdr:row>
      <xdr:rowOff>66675</xdr:rowOff>
    </xdr:from>
    <xdr:to>
      <xdr:col>32</xdr:col>
      <xdr:colOff>527050</xdr:colOff>
      <xdr:row>66</xdr:row>
      <xdr:rowOff>95250</xdr:rowOff>
    </xdr:to>
    <xdr:sp macro="" textlink="">
      <xdr:nvSpPr>
        <xdr:cNvPr id="15" name="Yuvarlatılmış Dikdörtgen 14">
          <a:extLst>
            <a:ext uri="{FF2B5EF4-FFF2-40B4-BE49-F238E27FC236}">
              <a16:creationId xmlns:a16="http://schemas.microsoft.com/office/drawing/2014/main" id="{00000000-0008-0000-0F00-00000F000000}"/>
            </a:ext>
          </a:extLst>
        </xdr:cNvPr>
        <xdr:cNvSpPr/>
      </xdr:nvSpPr>
      <xdr:spPr>
        <a:xfrm>
          <a:off x="14839950" y="1174432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365124</xdr:colOff>
      <xdr:row>2</xdr:row>
      <xdr:rowOff>152400</xdr:rowOff>
    </xdr:from>
    <xdr:to>
      <xdr:col>33</xdr:col>
      <xdr:colOff>587375</xdr:colOff>
      <xdr:row>11</xdr:row>
      <xdr:rowOff>149225</xdr:rowOff>
    </xdr:to>
    <xdr:sp macro="" textlink="">
      <xdr:nvSpPr>
        <xdr:cNvPr id="9" name="Yuvarlatılmış Dikdörtgen 8">
          <a:extLst>
            <a:ext uri="{FF2B5EF4-FFF2-40B4-BE49-F238E27FC236}">
              <a16:creationId xmlns:a16="http://schemas.microsoft.com/office/drawing/2014/main" id="{00000000-0008-0000-1000-000009000000}"/>
            </a:ext>
          </a:extLst>
        </xdr:cNvPr>
        <xdr:cNvSpPr/>
      </xdr:nvSpPr>
      <xdr:spPr>
        <a:xfrm>
          <a:off x="18097499" y="1009650"/>
          <a:ext cx="6985001" cy="20447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502102</xdr:colOff>
      <xdr:row>16</xdr:row>
      <xdr:rowOff>182336</xdr:rowOff>
    </xdr:to>
    <xdr:sp macro="" textlink="">
      <xdr:nvSpPr>
        <xdr:cNvPr id="10" name="Yuvarlatılmış Dikdörtgen 9">
          <a:extLst>
            <a:ext uri="{FF2B5EF4-FFF2-40B4-BE49-F238E27FC236}">
              <a16:creationId xmlns:a16="http://schemas.microsoft.com/office/drawing/2014/main" id="{00000000-0008-0000-1000-00000A000000}"/>
            </a:ext>
          </a:extLst>
        </xdr:cNvPr>
        <xdr:cNvSpPr/>
      </xdr:nvSpPr>
      <xdr:spPr>
        <a:xfrm>
          <a:off x="18157031" y="3274219"/>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514349</xdr:colOff>
      <xdr:row>19</xdr:row>
      <xdr:rowOff>106893</xdr:rowOff>
    </xdr:to>
    <xdr:sp macro="" textlink="">
      <xdr:nvSpPr>
        <xdr:cNvPr id="11" name="Yuvarlatılmış Dikdörtgen 10">
          <a:extLst>
            <a:ext uri="{FF2B5EF4-FFF2-40B4-BE49-F238E27FC236}">
              <a16:creationId xmlns:a16="http://schemas.microsoft.com/office/drawing/2014/main" id="{00000000-0008-0000-1000-00000B000000}"/>
            </a:ext>
          </a:extLst>
        </xdr:cNvPr>
        <xdr:cNvSpPr/>
      </xdr:nvSpPr>
      <xdr:spPr>
        <a:xfrm>
          <a:off x="18157031" y="421481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503237</xdr:colOff>
      <xdr:row>30</xdr:row>
      <xdr:rowOff>30163</xdr:rowOff>
    </xdr:to>
    <xdr:sp macro="" textlink="">
      <xdr:nvSpPr>
        <xdr:cNvPr id="12" name="Yuvarlatılmış Dikdörtgen 11">
          <a:extLst>
            <a:ext uri="{FF2B5EF4-FFF2-40B4-BE49-F238E27FC236}">
              <a16:creationId xmlns:a16="http://schemas.microsoft.com/office/drawing/2014/main" id="{00000000-0008-0000-1000-00000C000000}"/>
            </a:ext>
          </a:extLst>
        </xdr:cNvPr>
        <xdr:cNvSpPr/>
      </xdr:nvSpPr>
      <xdr:spPr>
        <a:xfrm>
          <a:off x="18157031" y="5941219"/>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41</xdr:row>
      <xdr:rowOff>0</xdr:rowOff>
    </xdr:from>
    <xdr:to>
      <xdr:col>34</xdr:col>
      <xdr:colOff>529</xdr:colOff>
      <xdr:row>49</xdr:row>
      <xdr:rowOff>449529</xdr:rowOff>
    </xdr:to>
    <xdr:sp macro="" textlink="">
      <xdr:nvSpPr>
        <xdr:cNvPr id="13" name="Yuvarlatılmış Dikdörtgen 12">
          <a:extLst>
            <a:ext uri="{FF2B5EF4-FFF2-40B4-BE49-F238E27FC236}">
              <a16:creationId xmlns:a16="http://schemas.microsoft.com/office/drawing/2014/main" id="{00000000-0008-0000-1000-00000D000000}"/>
            </a:ext>
          </a:extLst>
        </xdr:cNvPr>
        <xdr:cNvSpPr/>
      </xdr:nvSpPr>
      <xdr:spPr>
        <a:xfrm>
          <a:off x="18157031" y="9417844"/>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10</xdr:col>
      <xdr:colOff>84667</xdr:colOff>
      <xdr:row>58</xdr:row>
      <xdr:rowOff>211666</xdr:rowOff>
    </xdr:from>
    <xdr:to>
      <xdr:col>11</xdr:col>
      <xdr:colOff>31750</xdr:colOff>
      <xdr:row>58</xdr:row>
      <xdr:rowOff>242453</xdr:rowOff>
    </xdr:to>
    <xdr:cxnSp macro="">
      <xdr:nvCxnSpPr>
        <xdr:cNvPr id="16" name="Düz Ok Bağlayıcısı 15">
          <a:extLst>
            <a:ext uri="{FF2B5EF4-FFF2-40B4-BE49-F238E27FC236}">
              <a16:creationId xmlns:a16="http://schemas.microsoft.com/office/drawing/2014/main" id="{00000000-0008-0000-1000-000010000000}"/>
            </a:ext>
          </a:extLst>
        </xdr:cNvPr>
        <xdr:cNvCxnSpPr/>
      </xdr:nvCxnSpPr>
      <xdr:spPr>
        <a:xfrm>
          <a:off x="6856942" y="1415626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35719</xdr:colOff>
      <xdr:row>70</xdr:row>
      <xdr:rowOff>35718</xdr:rowOff>
    </xdr:from>
    <xdr:to>
      <xdr:col>32</xdr:col>
      <xdr:colOff>296069</xdr:colOff>
      <xdr:row>72</xdr:row>
      <xdr:rowOff>116681</xdr:rowOff>
    </xdr:to>
    <xdr:sp macro="" textlink="">
      <xdr:nvSpPr>
        <xdr:cNvPr id="17" name="Yuvarlatılmış Dikdörtgen 16">
          <a:extLst>
            <a:ext uri="{FF2B5EF4-FFF2-40B4-BE49-F238E27FC236}">
              <a16:creationId xmlns:a16="http://schemas.microsoft.com/office/drawing/2014/main" id="{00000000-0008-0000-1000-000011000000}"/>
            </a:ext>
          </a:extLst>
        </xdr:cNvPr>
        <xdr:cNvSpPr/>
      </xdr:nvSpPr>
      <xdr:spPr>
        <a:xfrm>
          <a:off x="18192750" y="17144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11907</xdr:colOff>
      <xdr:row>49</xdr:row>
      <xdr:rowOff>547687</xdr:rowOff>
    </xdr:from>
    <xdr:to>
      <xdr:col>32</xdr:col>
      <xdr:colOff>538957</xdr:colOff>
      <xdr:row>68</xdr:row>
      <xdr:rowOff>97631</xdr:rowOff>
    </xdr:to>
    <xdr:sp macro="" textlink="">
      <xdr:nvSpPr>
        <xdr:cNvPr id="15" name="Yuvarlatılmış Dikdörtgen 14">
          <a:extLst>
            <a:ext uri="{FF2B5EF4-FFF2-40B4-BE49-F238E27FC236}">
              <a16:creationId xmlns:a16="http://schemas.microsoft.com/office/drawing/2014/main" id="{00000000-0008-0000-1000-00000F000000}"/>
            </a:ext>
          </a:extLst>
        </xdr:cNvPr>
        <xdr:cNvSpPr/>
      </xdr:nvSpPr>
      <xdr:spPr>
        <a:xfrm>
          <a:off x="18168938" y="1216818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396268</xdr:colOff>
      <xdr:row>6</xdr:row>
      <xdr:rowOff>2420</xdr:rowOff>
    </xdr:to>
    <xdr:sp macro="" textlink="">
      <xdr:nvSpPr>
        <xdr:cNvPr id="8" name="Yuvarlatılmış Dikdörtgen 7">
          <a:extLst>
            <a:ext uri="{FF2B5EF4-FFF2-40B4-BE49-F238E27FC236}">
              <a16:creationId xmlns:a16="http://schemas.microsoft.com/office/drawing/2014/main" id="{00000000-0008-0000-1100-000008000000}"/>
            </a:ext>
          </a:extLst>
        </xdr:cNvPr>
        <xdr:cNvSpPr/>
      </xdr:nvSpPr>
      <xdr:spPr>
        <a:xfrm>
          <a:off x="12012083" y="1132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7</xdr:row>
      <xdr:rowOff>0</xdr:rowOff>
    </xdr:from>
    <xdr:to>
      <xdr:col>26</xdr:col>
      <xdr:colOff>408515</xdr:colOff>
      <xdr:row>10</xdr:row>
      <xdr:rowOff>106893</xdr:rowOff>
    </xdr:to>
    <xdr:sp macro="" textlink="">
      <xdr:nvSpPr>
        <xdr:cNvPr id="10" name="Yuvarlatılmış Dikdörtgen 9">
          <a:extLst>
            <a:ext uri="{FF2B5EF4-FFF2-40B4-BE49-F238E27FC236}">
              <a16:creationId xmlns:a16="http://schemas.microsoft.com/office/drawing/2014/main" id="{00000000-0008-0000-1100-00000A000000}"/>
            </a:ext>
          </a:extLst>
        </xdr:cNvPr>
        <xdr:cNvSpPr/>
      </xdr:nvSpPr>
      <xdr:spPr>
        <a:xfrm>
          <a:off x="12012083" y="207433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582083</xdr:colOff>
      <xdr:row>25</xdr:row>
      <xdr:rowOff>148166</xdr:rowOff>
    </xdr:from>
    <xdr:to>
      <xdr:col>26</xdr:col>
      <xdr:colOff>365653</xdr:colOff>
      <xdr:row>31</xdr:row>
      <xdr:rowOff>186266</xdr:rowOff>
    </xdr:to>
    <xdr:sp macro="" textlink="">
      <xdr:nvSpPr>
        <xdr:cNvPr id="11" name="Yuvarlatılmış Dikdörtgen 10">
          <a:extLst>
            <a:ext uri="{FF2B5EF4-FFF2-40B4-BE49-F238E27FC236}">
              <a16:creationId xmlns:a16="http://schemas.microsoft.com/office/drawing/2014/main" id="{00000000-0008-0000-1100-00000B000000}"/>
            </a:ext>
          </a:extLst>
        </xdr:cNvPr>
        <xdr:cNvSpPr/>
      </xdr:nvSpPr>
      <xdr:spPr>
        <a:xfrm>
          <a:off x="11980333" y="6678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16</xdr:col>
      <xdr:colOff>582083</xdr:colOff>
      <xdr:row>35</xdr:row>
      <xdr:rowOff>0</xdr:rowOff>
    </xdr:from>
    <xdr:to>
      <xdr:col>26</xdr:col>
      <xdr:colOff>331258</xdr:colOff>
      <xdr:row>40</xdr:row>
      <xdr:rowOff>636060</xdr:rowOff>
    </xdr:to>
    <xdr:sp macro="" textlink="">
      <xdr:nvSpPr>
        <xdr:cNvPr id="15" name="Yuvarlatılmış Dikdörtgen 14">
          <a:extLst>
            <a:ext uri="{FF2B5EF4-FFF2-40B4-BE49-F238E27FC236}">
              <a16:creationId xmlns:a16="http://schemas.microsoft.com/office/drawing/2014/main" id="{00000000-0008-0000-1100-00000F000000}"/>
            </a:ext>
          </a:extLst>
        </xdr:cNvPr>
        <xdr:cNvSpPr/>
      </xdr:nvSpPr>
      <xdr:spPr>
        <a:xfrm>
          <a:off x="11980333" y="854075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hesaplanır,çalışılmayan günlerin ½’ si  için ödenen prim tutarları SGK’den</a:t>
          </a:r>
          <a:r>
            <a:rPr lang="tr-TR" sz="1200" b="0" baseline="0">
              <a:solidFill>
                <a:schemeClr val="tx1"/>
              </a:solidFill>
              <a:latin typeface="Times New Roman" panose="02020603050405020304" pitchFamily="18" charset="0"/>
              <a:ea typeface="+mn-ea"/>
              <a:cs typeface="Times New Roman" panose="02020603050405020304" pitchFamily="18" charset="0"/>
            </a:rPr>
            <a:t> talep edilir </a:t>
          </a:r>
          <a:r>
            <a:rPr lang="tr-TR" sz="1200" b="0">
              <a:solidFill>
                <a:schemeClr val="tx1"/>
              </a:solidFill>
              <a:latin typeface="Times New Roman" panose="02020603050405020304" pitchFamily="18" charset="0"/>
              <a:ea typeface="+mn-ea"/>
              <a:cs typeface="Times New Roman" panose="02020603050405020304" pitchFamily="18" charset="0"/>
            </a:rPr>
            <a:t>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3)SGK iadesi gerçekleştiğinde işveren payı gelir kaydedilir kişi payı kamu görevlisine iade edilir.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a:t>
          </a: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8" name="Düz Ok Bağlayıcısı 17">
          <a:extLst>
            <a:ext uri="{FF2B5EF4-FFF2-40B4-BE49-F238E27FC236}">
              <a16:creationId xmlns:a16="http://schemas.microsoft.com/office/drawing/2014/main" id="{00000000-0008-0000-1100-000012000000}"/>
            </a:ext>
          </a:extLst>
        </xdr:cNvPr>
        <xdr:cNvCxnSpPr/>
      </xdr:nvCxnSpPr>
      <xdr:spPr>
        <a:xfrm>
          <a:off x="7028392" y="14022916"/>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137584</xdr:colOff>
      <xdr:row>63</xdr:row>
      <xdr:rowOff>253999</xdr:rowOff>
    </xdr:from>
    <xdr:to>
      <xdr:col>26</xdr:col>
      <xdr:colOff>292100</xdr:colOff>
      <xdr:row>65</xdr:row>
      <xdr:rowOff>144462</xdr:rowOff>
    </xdr:to>
    <xdr:sp macro="" textlink="">
      <xdr:nvSpPr>
        <xdr:cNvPr id="9" name="Yuvarlatılmış Dikdörtgen 8">
          <a:extLst>
            <a:ext uri="{FF2B5EF4-FFF2-40B4-BE49-F238E27FC236}">
              <a16:creationId xmlns:a16="http://schemas.microsoft.com/office/drawing/2014/main" id="{00000000-0008-0000-1100-000009000000}"/>
            </a:ext>
          </a:extLst>
        </xdr:cNvPr>
        <xdr:cNvSpPr/>
      </xdr:nvSpPr>
      <xdr:spPr>
        <a:xfrm>
          <a:off x="12149667" y="16118416"/>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571501</xdr:colOff>
      <xdr:row>45</xdr:row>
      <xdr:rowOff>42333</xdr:rowOff>
    </xdr:from>
    <xdr:to>
      <xdr:col>26</xdr:col>
      <xdr:colOff>378884</xdr:colOff>
      <xdr:row>63</xdr:row>
      <xdr:rowOff>11641</xdr:rowOff>
    </xdr:to>
    <xdr:sp macro="" textlink="">
      <xdr:nvSpPr>
        <xdr:cNvPr id="12" name="Yuvarlatılmış Dikdörtgen 11">
          <a:extLst>
            <a:ext uri="{FF2B5EF4-FFF2-40B4-BE49-F238E27FC236}">
              <a16:creationId xmlns:a16="http://schemas.microsoft.com/office/drawing/2014/main" id="{00000000-0008-0000-1100-00000C000000}"/>
            </a:ext>
          </a:extLst>
        </xdr:cNvPr>
        <xdr:cNvSpPr/>
      </xdr:nvSpPr>
      <xdr:spPr>
        <a:xfrm>
          <a:off x="11969751" y="1121833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17</xdr:col>
      <xdr:colOff>0</xdr:colOff>
      <xdr:row>11</xdr:row>
      <xdr:rowOff>190499</xdr:rowOff>
    </xdr:from>
    <xdr:to>
      <xdr:col>26</xdr:col>
      <xdr:colOff>408515</xdr:colOff>
      <xdr:row>20</xdr:row>
      <xdr:rowOff>116416</xdr:rowOff>
    </xdr:to>
    <xdr:sp macro="" textlink="">
      <xdr:nvSpPr>
        <xdr:cNvPr id="14" name="Yuvarlatılmış Dikdörtgen 13">
          <a:extLst>
            <a:ext uri="{FF2B5EF4-FFF2-40B4-BE49-F238E27FC236}">
              <a16:creationId xmlns:a16="http://schemas.microsoft.com/office/drawing/2014/main" id="{00000000-0008-0000-1100-00000E000000}"/>
            </a:ext>
          </a:extLst>
        </xdr:cNvPr>
        <xdr:cNvSpPr/>
      </xdr:nvSpPr>
      <xdr:spPr>
        <a:xfrm>
          <a:off x="12012083" y="3026832"/>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13 iken yukarıdaki açıklamalardan dolayı 14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5</xdr:row>
      <xdr:rowOff>0</xdr:rowOff>
    </xdr:from>
    <xdr:to>
      <xdr:col>30</xdr:col>
      <xdr:colOff>129761</xdr:colOff>
      <xdr:row>8</xdr:row>
      <xdr:rowOff>182336</xdr:rowOff>
    </xdr:to>
    <xdr:sp macro="" textlink="">
      <xdr:nvSpPr>
        <xdr:cNvPr id="9" name="Yuvarlatılmış Dikdörtgen 8">
          <a:extLst>
            <a:ext uri="{FF2B5EF4-FFF2-40B4-BE49-F238E27FC236}">
              <a16:creationId xmlns:a16="http://schemas.microsoft.com/office/drawing/2014/main" id="{00000000-0008-0000-1200-000009000000}"/>
            </a:ext>
          </a:extLst>
        </xdr:cNvPr>
        <xdr:cNvSpPr/>
      </xdr:nvSpPr>
      <xdr:spPr>
        <a:xfrm>
          <a:off x="13057909" y="1697182"/>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133349</xdr:colOff>
      <xdr:row>14</xdr:row>
      <xdr:rowOff>106893</xdr:rowOff>
    </xdr:to>
    <xdr:sp macro="" textlink="">
      <xdr:nvSpPr>
        <xdr:cNvPr id="11" name="Yuvarlatılmış Dikdörtgen 10">
          <a:extLst>
            <a:ext uri="{FF2B5EF4-FFF2-40B4-BE49-F238E27FC236}">
              <a16:creationId xmlns:a16="http://schemas.microsoft.com/office/drawing/2014/main" id="{00000000-0008-0000-1200-00000B000000}"/>
            </a:ext>
          </a:extLst>
        </xdr:cNvPr>
        <xdr:cNvSpPr/>
      </xdr:nvSpPr>
      <xdr:spPr>
        <a:xfrm>
          <a:off x="13096875" y="2833688"/>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142874</xdr:rowOff>
    </xdr:from>
    <xdr:to>
      <xdr:col>30</xdr:col>
      <xdr:colOff>122237</xdr:colOff>
      <xdr:row>30</xdr:row>
      <xdr:rowOff>173037</xdr:rowOff>
    </xdr:to>
    <xdr:sp macro="" textlink="">
      <xdr:nvSpPr>
        <xdr:cNvPr id="12" name="Yuvarlatılmış Dikdörtgen 11">
          <a:extLst>
            <a:ext uri="{FF2B5EF4-FFF2-40B4-BE49-F238E27FC236}">
              <a16:creationId xmlns:a16="http://schemas.microsoft.com/office/drawing/2014/main" id="{00000000-0008-0000-1200-00000C000000}"/>
            </a:ext>
          </a:extLst>
        </xdr:cNvPr>
        <xdr:cNvSpPr/>
      </xdr:nvSpPr>
      <xdr:spPr>
        <a:xfrm>
          <a:off x="13096875" y="664368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20</xdr:col>
      <xdr:colOff>0</xdr:colOff>
      <xdr:row>34</xdr:row>
      <xdr:rowOff>0</xdr:rowOff>
    </xdr:from>
    <xdr:to>
      <xdr:col>30</xdr:col>
      <xdr:colOff>87842</xdr:colOff>
      <xdr:row>40</xdr:row>
      <xdr:rowOff>857250</xdr:rowOff>
    </xdr:to>
    <xdr:sp macro="" textlink="">
      <xdr:nvSpPr>
        <xdr:cNvPr id="13" name="Yuvarlatılmış Dikdörtgen 12">
          <a:extLst>
            <a:ext uri="{FF2B5EF4-FFF2-40B4-BE49-F238E27FC236}">
              <a16:creationId xmlns:a16="http://schemas.microsoft.com/office/drawing/2014/main" id="{00000000-0008-0000-1200-00000D000000}"/>
            </a:ext>
          </a:extLst>
        </xdr:cNvPr>
        <xdr:cNvSpPr/>
      </xdr:nvSpPr>
      <xdr:spPr>
        <a:xfrm>
          <a:off x="13096875" y="8524875"/>
          <a:ext cx="6279092" cy="210740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hesaplanarak</a:t>
          </a:r>
          <a:r>
            <a:rPr lang="tr-TR" sz="1200" b="0" baseline="0">
              <a:solidFill>
                <a:schemeClr val="tx1"/>
              </a:solidFill>
              <a:latin typeface="Times New Roman" panose="02020603050405020304" pitchFamily="18" charset="0"/>
              <a:ea typeface="+mn-ea"/>
              <a:cs typeface="Times New Roman" panose="02020603050405020304" pitchFamily="18" charset="0"/>
            </a:rPr>
            <a:t> SGK'ye bildirim yapılır. </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a:t>
          </a:r>
          <a:r>
            <a:rPr lang="tr-TR" sz="1200" b="0" baseline="0">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10</xdr:col>
      <xdr:colOff>84667</xdr:colOff>
      <xdr:row>57</xdr:row>
      <xdr:rowOff>211666</xdr:rowOff>
    </xdr:from>
    <xdr:to>
      <xdr:col>11</xdr:col>
      <xdr:colOff>31750</xdr:colOff>
      <xdr:row>57</xdr:row>
      <xdr:rowOff>242453</xdr:rowOff>
    </xdr:to>
    <xdr:cxnSp macro="">
      <xdr:nvCxnSpPr>
        <xdr:cNvPr id="16" name="Düz Ok Bağlayıcısı 15">
          <a:extLst>
            <a:ext uri="{FF2B5EF4-FFF2-40B4-BE49-F238E27FC236}">
              <a16:creationId xmlns:a16="http://schemas.microsoft.com/office/drawing/2014/main" id="{00000000-0008-0000-1200-000010000000}"/>
            </a:ext>
          </a:extLst>
        </xdr:cNvPr>
        <xdr:cNvCxnSpPr/>
      </xdr:nvCxnSpPr>
      <xdr:spPr>
        <a:xfrm>
          <a:off x="6494992" y="14203891"/>
          <a:ext cx="556683" cy="307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62</xdr:row>
      <xdr:rowOff>47624</xdr:rowOff>
    </xdr:from>
    <xdr:to>
      <xdr:col>30</xdr:col>
      <xdr:colOff>69849</xdr:colOff>
      <xdr:row>63</xdr:row>
      <xdr:rowOff>319087</xdr:rowOff>
    </xdr:to>
    <xdr:sp macro="" textlink="">
      <xdr:nvSpPr>
        <xdr:cNvPr id="10" name="Yuvarlatılmış Dikdörtgen 9">
          <a:extLst>
            <a:ext uri="{FF2B5EF4-FFF2-40B4-BE49-F238E27FC236}">
              <a16:creationId xmlns:a16="http://schemas.microsoft.com/office/drawing/2014/main" id="{00000000-0008-0000-1200-00000A000000}"/>
            </a:ext>
          </a:extLst>
        </xdr:cNvPr>
        <xdr:cNvSpPr/>
      </xdr:nvSpPr>
      <xdr:spPr>
        <a:xfrm>
          <a:off x="13287374" y="160019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0</xdr:colOff>
      <xdr:row>41</xdr:row>
      <xdr:rowOff>0</xdr:rowOff>
    </xdr:from>
    <xdr:to>
      <xdr:col>30</xdr:col>
      <xdr:colOff>146050</xdr:colOff>
      <xdr:row>60</xdr:row>
      <xdr:rowOff>157163</xdr:rowOff>
    </xdr:to>
    <xdr:sp macro="" textlink="">
      <xdr:nvSpPr>
        <xdr:cNvPr id="15" name="Yuvarlatılmış Dikdörtgen 14">
          <a:extLst>
            <a:ext uri="{FF2B5EF4-FFF2-40B4-BE49-F238E27FC236}">
              <a16:creationId xmlns:a16="http://schemas.microsoft.com/office/drawing/2014/main" id="{00000000-0008-0000-1200-00000F000000}"/>
            </a:ext>
          </a:extLst>
        </xdr:cNvPr>
        <xdr:cNvSpPr/>
      </xdr:nvSpPr>
      <xdr:spPr>
        <a:xfrm>
          <a:off x="13096875" y="10787063"/>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20</xdr:col>
      <xdr:colOff>0</xdr:colOff>
      <xdr:row>16</xdr:row>
      <xdr:rowOff>0</xdr:rowOff>
    </xdr:from>
    <xdr:to>
      <xdr:col>30</xdr:col>
      <xdr:colOff>133349</xdr:colOff>
      <xdr:row>20</xdr:row>
      <xdr:rowOff>878417</xdr:rowOff>
    </xdr:to>
    <xdr:sp macro="" textlink="">
      <xdr:nvSpPr>
        <xdr:cNvPr id="14" name="Yuvarlatılmış Dikdörtgen 13">
          <a:extLst>
            <a:ext uri="{FF2B5EF4-FFF2-40B4-BE49-F238E27FC236}">
              <a16:creationId xmlns:a16="http://schemas.microsoft.com/office/drawing/2014/main" id="{00000000-0008-0000-1200-00000E000000}"/>
            </a:ext>
          </a:extLst>
        </xdr:cNvPr>
        <xdr:cNvSpPr/>
      </xdr:nvSpPr>
      <xdr:spPr>
        <a:xfrm>
          <a:off x="13096875" y="3786188"/>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25 iken yukarıdaki açıklamalardan dolayı 26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581025</xdr:colOff>
      <xdr:row>40</xdr:row>
      <xdr:rowOff>9525</xdr:rowOff>
    </xdr:from>
    <xdr:to>
      <xdr:col>25</xdr:col>
      <xdr:colOff>31750</xdr:colOff>
      <xdr:row>43</xdr:row>
      <xdr:rowOff>63501</xdr:rowOff>
    </xdr:to>
    <xdr:sp macro="" textlink="">
      <xdr:nvSpPr>
        <xdr:cNvPr id="6" name="Yuvarlatılmış Dikdörtgen 5">
          <a:extLst>
            <a:ext uri="{FF2B5EF4-FFF2-40B4-BE49-F238E27FC236}">
              <a16:creationId xmlns:a16="http://schemas.microsoft.com/office/drawing/2014/main" id="{00000000-0008-0000-1300-000006000000}"/>
            </a:ext>
          </a:extLst>
        </xdr:cNvPr>
        <xdr:cNvSpPr/>
      </xdr:nvSpPr>
      <xdr:spPr>
        <a:xfrm>
          <a:off x="9354608" y="8730192"/>
          <a:ext cx="6202892"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15</xdr:col>
      <xdr:colOff>0</xdr:colOff>
      <xdr:row>4</xdr:row>
      <xdr:rowOff>0</xdr:rowOff>
    </xdr:from>
    <xdr:to>
      <xdr:col>24</xdr:col>
      <xdr:colOff>582083</xdr:colOff>
      <xdr:row>7</xdr:row>
      <xdr:rowOff>25251</xdr:rowOff>
    </xdr:to>
    <xdr:sp macro="" textlink="">
      <xdr:nvSpPr>
        <xdr:cNvPr id="8" name="Yuvarlatılmış Dikdörtgen 7">
          <a:extLst>
            <a:ext uri="{FF2B5EF4-FFF2-40B4-BE49-F238E27FC236}">
              <a16:creationId xmlns:a16="http://schemas.microsoft.com/office/drawing/2014/main" id="{00000000-0008-0000-1300-000008000000}"/>
            </a:ext>
          </a:extLst>
        </xdr:cNvPr>
        <xdr:cNvSpPr/>
      </xdr:nvSpPr>
      <xdr:spPr>
        <a:xfrm>
          <a:off x="9387417" y="1280583"/>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1</xdr:colOff>
      <xdr:row>22</xdr:row>
      <xdr:rowOff>0</xdr:rowOff>
    </xdr:from>
    <xdr:to>
      <xdr:col>25</xdr:col>
      <xdr:colOff>42334</xdr:colOff>
      <xdr:row>28</xdr:row>
      <xdr:rowOff>48684</xdr:rowOff>
    </xdr:to>
    <xdr:sp macro="" textlink="">
      <xdr:nvSpPr>
        <xdr:cNvPr id="9" name="Yuvarlatılmış Dikdörtgen 8">
          <a:extLst>
            <a:ext uri="{FF2B5EF4-FFF2-40B4-BE49-F238E27FC236}">
              <a16:creationId xmlns:a16="http://schemas.microsoft.com/office/drawing/2014/main" id="{00000000-0008-0000-1300-000009000000}"/>
            </a:ext>
          </a:extLst>
        </xdr:cNvPr>
        <xdr:cNvSpPr/>
      </xdr:nvSpPr>
      <xdr:spPr>
        <a:xfrm>
          <a:off x="9387418" y="5069417"/>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12</xdr:col>
      <xdr:colOff>10584</xdr:colOff>
      <xdr:row>70</xdr:row>
      <xdr:rowOff>412750</xdr:rowOff>
    </xdr:from>
    <xdr:to>
      <xdr:col>12</xdr:col>
      <xdr:colOff>645583</xdr:colOff>
      <xdr:row>73</xdr:row>
      <xdr:rowOff>21167</xdr:rowOff>
    </xdr:to>
    <xdr:cxnSp macro="">
      <xdr:nvCxnSpPr>
        <xdr:cNvPr id="13" name="Düz Ok Bağlayıcısı 12">
          <a:extLst>
            <a:ext uri="{FF2B5EF4-FFF2-40B4-BE49-F238E27FC236}">
              <a16:creationId xmlns:a16="http://schemas.microsoft.com/office/drawing/2014/main" id="{00000000-0008-0000-1300-00000D000000}"/>
            </a:ext>
          </a:extLst>
        </xdr:cNvPr>
        <xdr:cNvCxnSpPr/>
      </xdr:nvCxnSpPr>
      <xdr:spPr>
        <a:xfrm flipH="1">
          <a:off x="8265584" y="16742833"/>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42333</xdr:colOff>
      <xdr:row>65</xdr:row>
      <xdr:rowOff>10583</xdr:rowOff>
    </xdr:from>
    <xdr:to>
      <xdr:col>24</xdr:col>
      <xdr:colOff>588433</xdr:colOff>
      <xdr:row>67</xdr:row>
      <xdr:rowOff>80963</xdr:rowOff>
    </xdr:to>
    <xdr:sp macro="" textlink="">
      <xdr:nvSpPr>
        <xdr:cNvPr id="7" name="Yuvarlatılmış Dikdörtgen 6">
          <a:extLst>
            <a:ext uri="{FF2B5EF4-FFF2-40B4-BE49-F238E27FC236}">
              <a16:creationId xmlns:a16="http://schemas.microsoft.com/office/drawing/2014/main" id="{00000000-0008-0000-1300-000007000000}"/>
            </a:ext>
          </a:extLst>
        </xdr:cNvPr>
        <xdr:cNvSpPr/>
      </xdr:nvSpPr>
      <xdr:spPr>
        <a:xfrm>
          <a:off x="10043583" y="15377583"/>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539750</xdr:colOff>
      <xdr:row>45</xdr:row>
      <xdr:rowOff>21167</xdr:rowOff>
    </xdr:from>
    <xdr:to>
      <xdr:col>25</xdr:col>
      <xdr:colOff>124884</xdr:colOff>
      <xdr:row>64</xdr:row>
      <xdr:rowOff>138642</xdr:rowOff>
    </xdr:to>
    <xdr:sp macro="" textlink="">
      <xdr:nvSpPr>
        <xdr:cNvPr id="11" name="Yuvarlatılmış Dikdörtgen 10">
          <a:extLst>
            <a:ext uri="{FF2B5EF4-FFF2-40B4-BE49-F238E27FC236}">
              <a16:creationId xmlns:a16="http://schemas.microsoft.com/office/drawing/2014/main" id="{00000000-0008-0000-1300-00000B000000}"/>
            </a:ext>
          </a:extLst>
        </xdr:cNvPr>
        <xdr:cNvSpPr/>
      </xdr:nvSpPr>
      <xdr:spPr>
        <a:xfrm>
          <a:off x="9927167" y="10466917"/>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10583</xdr:colOff>
      <xdr:row>6</xdr:row>
      <xdr:rowOff>32660</xdr:rowOff>
    </xdr:to>
    <xdr:sp macro="" textlink="">
      <xdr:nvSpPr>
        <xdr:cNvPr id="6" name="Yuvarlatılmış Dikdörtgen 5">
          <a:extLst>
            <a:ext uri="{FF2B5EF4-FFF2-40B4-BE49-F238E27FC236}">
              <a16:creationId xmlns:a16="http://schemas.microsoft.com/office/drawing/2014/main" id="{00000000-0008-0000-1400-000006000000}"/>
            </a:ext>
          </a:extLst>
        </xdr:cNvPr>
        <xdr:cNvSpPr/>
      </xdr:nvSpPr>
      <xdr:spPr>
        <a:xfrm>
          <a:off x="9048750" y="1076325"/>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23</xdr:row>
      <xdr:rowOff>0</xdr:rowOff>
    </xdr:from>
    <xdr:to>
      <xdr:col>25</xdr:col>
      <xdr:colOff>84666</xdr:colOff>
      <xdr:row>29</xdr:row>
      <xdr:rowOff>44450</xdr:rowOff>
    </xdr:to>
    <xdr:sp macro="" textlink="">
      <xdr:nvSpPr>
        <xdr:cNvPr id="8" name="Yuvarlatılmış Dikdörtgen 7">
          <a:extLst>
            <a:ext uri="{FF2B5EF4-FFF2-40B4-BE49-F238E27FC236}">
              <a16:creationId xmlns:a16="http://schemas.microsoft.com/office/drawing/2014/main" id="{00000000-0008-0000-1400-000008000000}"/>
            </a:ext>
          </a:extLst>
        </xdr:cNvPr>
        <xdr:cNvSpPr/>
      </xdr:nvSpPr>
      <xdr:spPr>
        <a:xfrm>
          <a:off x="9048750" y="5248275"/>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14</xdr:col>
      <xdr:colOff>590550</xdr:colOff>
      <xdr:row>40</xdr:row>
      <xdr:rowOff>723900</xdr:rowOff>
    </xdr:from>
    <xdr:to>
      <xdr:col>25</xdr:col>
      <xdr:colOff>87841</xdr:colOff>
      <xdr:row>47</xdr:row>
      <xdr:rowOff>5292</xdr:rowOff>
    </xdr:to>
    <xdr:sp macro="" textlink="">
      <xdr:nvSpPr>
        <xdr:cNvPr id="9" name="Yuvarlatılmış Dikdörtgen 8">
          <a:extLst>
            <a:ext uri="{FF2B5EF4-FFF2-40B4-BE49-F238E27FC236}">
              <a16:creationId xmlns:a16="http://schemas.microsoft.com/office/drawing/2014/main" id="{00000000-0008-0000-1400-000009000000}"/>
            </a:ext>
          </a:extLst>
        </xdr:cNvPr>
        <xdr:cNvSpPr/>
      </xdr:nvSpPr>
      <xdr:spPr>
        <a:xfrm>
          <a:off x="9029700" y="9382125"/>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kişi payı borçlandırmaya dahil edilmez.</a:t>
          </a:r>
        </a:p>
      </xdr:txBody>
    </xdr:sp>
    <xdr:clientData/>
  </xdr:twoCellAnchor>
  <xdr:twoCellAnchor>
    <xdr:from>
      <xdr:col>13</xdr:col>
      <xdr:colOff>0</xdr:colOff>
      <xdr:row>70</xdr:row>
      <xdr:rowOff>0</xdr:rowOff>
    </xdr:from>
    <xdr:to>
      <xdr:col>13</xdr:col>
      <xdr:colOff>634999</xdr:colOff>
      <xdr:row>71</xdr:row>
      <xdr:rowOff>275167</xdr:rowOff>
    </xdr:to>
    <xdr:cxnSp macro="">
      <xdr:nvCxnSpPr>
        <xdr:cNvPr id="13" name="Düz Ok Bağlayıcısı 12">
          <a:extLst>
            <a:ext uri="{FF2B5EF4-FFF2-40B4-BE49-F238E27FC236}">
              <a16:creationId xmlns:a16="http://schemas.microsoft.com/office/drawing/2014/main" id="{00000000-0008-0000-1400-00000D000000}"/>
            </a:ext>
          </a:extLst>
        </xdr:cNvPr>
        <xdr:cNvCxnSpPr/>
      </xdr:nvCxnSpPr>
      <xdr:spPr>
        <a:xfrm flipH="1">
          <a:off x="8248650" y="1706880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57150</xdr:colOff>
      <xdr:row>67</xdr:row>
      <xdr:rowOff>142875</xdr:rowOff>
    </xdr:from>
    <xdr:to>
      <xdr:col>28</xdr:col>
      <xdr:colOff>31750</xdr:colOff>
      <xdr:row>69</xdr:row>
      <xdr:rowOff>223838</xdr:rowOff>
    </xdr:to>
    <xdr:sp macro="" textlink="">
      <xdr:nvSpPr>
        <xdr:cNvPr id="12" name="Yuvarlatılmış Dikdörtgen 11">
          <a:extLst>
            <a:ext uri="{FF2B5EF4-FFF2-40B4-BE49-F238E27FC236}">
              <a16:creationId xmlns:a16="http://schemas.microsoft.com/office/drawing/2014/main" id="{00000000-0008-0000-1400-00000C000000}"/>
            </a:ext>
          </a:extLst>
        </xdr:cNvPr>
        <xdr:cNvSpPr/>
      </xdr:nvSpPr>
      <xdr:spPr>
        <a:xfrm>
          <a:off x="11420475" y="1635442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49</xdr:row>
      <xdr:rowOff>0</xdr:rowOff>
    </xdr:from>
    <xdr:to>
      <xdr:col>25</xdr:col>
      <xdr:colOff>241300</xdr:colOff>
      <xdr:row>64</xdr:row>
      <xdr:rowOff>161925</xdr:rowOff>
    </xdr:to>
    <xdr:sp macro="" textlink="">
      <xdr:nvSpPr>
        <xdr:cNvPr id="11" name="Yuvarlatılmış Dikdörtgen 10">
          <a:extLst>
            <a:ext uri="{FF2B5EF4-FFF2-40B4-BE49-F238E27FC236}">
              <a16:creationId xmlns:a16="http://schemas.microsoft.com/office/drawing/2014/main" id="{00000000-0008-0000-1400-00000B000000}"/>
            </a:ext>
          </a:extLst>
        </xdr:cNvPr>
        <xdr:cNvSpPr/>
      </xdr:nvSpPr>
      <xdr:spPr>
        <a:xfrm>
          <a:off x="9534525" y="11344275"/>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4</xdr:row>
      <xdr:rowOff>0</xdr:rowOff>
    </xdr:from>
    <xdr:to>
      <xdr:col>25</xdr:col>
      <xdr:colOff>25237</xdr:colOff>
      <xdr:row>7</xdr:row>
      <xdr:rowOff>33393</xdr:rowOff>
    </xdr:to>
    <xdr:sp macro="" textlink="">
      <xdr:nvSpPr>
        <xdr:cNvPr id="7" name="Yuvarlatılmış Dikdörtgen 6">
          <a:extLst>
            <a:ext uri="{FF2B5EF4-FFF2-40B4-BE49-F238E27FC236}">
              <a16:creationId xmlns:a16="http://schemas.microsoft.com/office/drawing/2014/main" id="{00000000-0008-0000-1500-000007000000}"/>
            </a:ext>
          </a:extLst>
        </xdr:cNvPr>
        <xdr:cNvSpPr/>
      </xdr:nvSpPr>
      <xdr:spPr>
        <a:xfrm>
          <a:off x="9459058" y="1252904"/>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21</xdr:row>
      <xdr:rowOff>381000</xdr:rowOff>
    </xdr:from>
    <xdr:to>
      <xdr:col>25</xdr:col>
      <xdr:colOff>99320</xdr:colOff>
      <xdr:row>28</xdr:row>
      <xdr:rowOff>101600</xdr:rowOff>
    </xdr:to>
    <xdr:sp macro="" textlink="">
      <xdr:nvSpPr>
        <xdr:cNvPr id="8" name="Yuvarlatılmış Dikdörtgen 7">
          <a:extLst>
            <a:ext uri="{FF2B5EF4-FFF2-40B4-BE49-F238E27FC236}">
              <a16:creationId xmlns:a16="http://schemas.microsoft.com/office/drawing/2014/main" id="{00000000-0008-0000-1500-000008000000}"/>
            </a:ext>
          </a:extLst>
        </xdr:cNvPr>
        <xdr:cNvSpPr/>
      </xdr:nvSpPr>
      <xdr:spPr>
        <a:xfrm>
          <a:off x="9459058" y="500428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42</xdr:row>
      <xdr:rowOff>0</xdr:rowOff>
    </xdr:from>
    <xdr:to>
      <xdr:col>25</xdr:col>
      <xdr:colOff>121545</xdr:colOff>
      <xdr:row>48</xdr:row>
      <xdr:rowOff>153296</xdr:rowOff>
    </xdr:to>
    <xdr:sp macro="" textlink="">
      <xdr:nvSpPr>
        <xdr:cNvPr id="9" name="Yuvarlatılmış Dikdörtgen 8">
          <a:extLst>
            <a:ext uri="{FF2B5EF4-FFF2-40B4-BE49-F238E27FC236}">
              <a16:creationId xmlns:a16="http://schemas.microsoft.com/office/drawing/2014/main" id="{00000000-0008-0000-1500-000009000000}"/>
            </a:ext>
          </a:extLst>
        </xdr:cNvPr>
        <xdr:cNvSpPr/>
      </xdr:nvSpPr>
      <xdr:spPr>
        <a:xfrm>
          <a:off x="9459058" y="9605596"/>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9</xdr:col>
      <xdr:colOff>542192</xdr:colOff>
      <xdr:row>70</xdr:row>
      <xdr:rowOff>344365</xdr:rowOff>
    </xdr:from>
    <xdr:to>
      <xdr:col>10</xdr:col>
      <xdr:colOff>569057</xdr:colOff>
      <xdr:row>72</xdr:row>
      <xdr:rowOff>143282</xdr:rowOff>
    </xdr:to>
    <xdr:cxnSp macro="">
      <xdr:nvCxnSpPr>
        <xdr:cNvPr id="14" name="Düz Ok Bağlayıcısı 13">
          <a:extLst>
            <a:ext uri="{FF2B5EF4-FFF2-40B4-BE49-F238E27FC236}">
              <a16:creationId xmlns:a16="http://schemas.microsoft.com/office/drawing/2014/main" id="{00000000-0008-0000-1500-00000E000000}"/>
            </a:ext>
          </a:extLst>
        </xdr:cNvPr>
        <xdr:cNvCxnSpPr/>
      </xdr:nvCxnSpPr>
      <xdr:spPr>
        <a:xfrm flipH="1">
          <a:off x="6850673" y="16558846"/>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95250</xdr:colOff>
      <xdr:row>69</xdr:row>
      <xdr:rowOff>168519</xdr:rowOff>
    </xdr:from>
    <xdr:to>
      <xdr:col>25</xdr:col>
      <xdr:colOff>84504</xdr:colOff>
      <xdr:row>70</xdr:row>
      <xdr:rowOff>439982</xdr:rowOff>
    </xdr:to>
    <xdr:sp macro="" textlink="">
      <xdr:nvSpPr>
        <xdr:cNvPr id="10" name="Yuvarlatılmış Dikdörtgen 9">
          <a:extLst>
            <a:ext uri="{FF2B5EF4-FFF2-40B4-BE49-F238E27FC236}">
              <a16:creationId xmlns:a16="http://schemas.microsoft.com/office/drawing/2014/main" id="{00000000-0008-0000-1500-00000A000000}"/>
            </a:ext>
          </a:extLst>
        </xdr:cNvPr>
        <xdr:cNvSpPr/>
      </xdr:nvSpPr>
      <xdr:spPr>
        <a:xfrm>
          <a:off x="9554308" y="161925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0</xdr:colOff>
      <xdr:row>50</xdr:row>
      <xdr:rowOff>14654</xdr:rowOff>
    </xdr:from>
    <xdr:to>
      <xdr:col>25</xdr:col>
      <xdr:colOff>255954</xdr:colOff>
      <xdr:row>68</xdr:row>
      <xdr:rowOff>56417</xdr:rowOff>
    </xdr:to>
    <xdr:sp macro="" textlink="">
      <xdr:nvSpPr>
        <xdr:cNvPr id="13" name="Yuvarlatılmış Dikdörtgen 12">
          <a:extLst>
            <a:ext uri="{FF2B5EF4-FFF2-40B4-BE49-F238E27FC236}">
              <a16:creationId xmlns:a16="http://schemas.microsoft.com/office/drawing/2014/main" id="{00000000-0008-0000-1500-00000D000000}"/>
            </a:ext>
          </a:extLst>
        </xdr:cNvPr>
        <xdr:cNvSpPr/>
      </xdr:nvSpPr>
      <xdr:spPr>
        <a:xfrm>
          <a:off x="9459058" y="114300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34396</xdr:colOff>
      <xdr:row>6</xdr:row>
      <xdr:rowOff>51710</xdr:rowOff>
    </xdr:to>
    <xdr:sp macro="" textlink="">
      <xdr:nvSpPr>
        <xdr:cNvPr id="7" name="Yuvarlatılmış Dikdörtgen 6">
          <a:extLst>
            <a:ext uri="{FF2B5EF4-FFF2-40B4-BE49-F238E27FC236}">
              <a16:creationId xmlns:a16="http://schemas.microsoft.com/office/drawing/2014/main" id="{00000000-0008-0000-1600-000007000000}"/>
            </a:ext>
          </a:extLst>
        </xdr:cNvPr>
        <xdr:cNvSpPr/>
      </xdr:nvSpPr>
      <xdr:spPr>
        <a:xfrm>
          <a:off x="8786813" y="1012031"/>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22</xdr:row>
      <xdr:rowOff>0</xdr:rowOff>
    </xdr:from>
    <xdr:to>
      <xdr:col>25</xdr:col>
      <xdr:colOff>108479</xdr:colOff>
      <xdr:row>28</xdr:row>
      <xdr:rowOff>30163</xdr:rowOff>
    </xdr:to>
    <xdr:sp macro="" textlink="">
      <xdr:nvSpPr>
        <xdr:cNvPr id="8" name="Yuvarlatılmış Dikdörtgen 7">
          <a:extLst>
            <a:ext uri="{FF2B5EF4-FFF2-40B4-BE49-F238E27FC236}">
              <a16:creationId xmlns:a16="http://schemas.microsoft.com/office/drawing/2014/main" id="{00000000-0008-0000-1600-000008000000}"/>
            </a:ext>
          </a:extLst>
        </xdr:cNvPr>
        <xdr:cNvSpPr/>
      </xdr:nvSpPr>
      <xdr:spPr>
        <a:xfrm>
          <a:off x="8786813" y="502443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41</xdr:row>
      <xdr:rowOff>0</xdr:rowOff>
    </xdr:from>
    <xdr:to>
      <xdr:col>25</xdr:col>
      <xdr:colOff>130704</xdr:colOff>
      <xdr:row>47</xdr:row>
      <xdr:rowOff>138642</xdr:rowOff>
    </xdr:to>
    <xdr:sp macro="" textlink="">
      <xdr:nvSpPr>
        <xdr:cNvPr id="9" name="Yuvarlatılmış Dikdörtgen 8">
          <a:extLst>
            <a:ext uri="{FF2B5EF4-FFF2-40B4-BE49-F238E27FC236}">
              <a16:creationId xmlns:a16="http://schemas.microsoft.com/office/drawing/2014/main" id="{00000000-0008-0000-1600-000009000000}"/>
            </a:ext>
          </a:extLst>
        </xdr:cNvPr>
        <xdr:cNvSpPr/>
      </xdr:nvSpPr>
      <xdr:spPr>
        <a:xfrm>
          <a:off x="8786813" y="9310688"/>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10</xdr:col>
      <xdr:colOff>95250</xdr:colOff>
      <xdr:row>70</xdr:row>
      <xdr:rowOff>390525</xdr:rowOff>
    </xdr:from>
    <xdr:to>
      <xdr:col>11</xdr:col>
      <xdr:colOff>120649</xdr:colOff>
      <xdr:row>72</xdr:row>
      <xdr:rowOff>189442</xdr:rowOff>
    </xdr:to>
    <xdr:cxnSp macro="">
      <xdr:nvCxnSpPr>
        <xdr:cNvPr id="13" name="Düz Ok Bağlayıcısı 12">
          <a:extLst>
            <a:ext uri="{FF2B5EF4-FFF2-40B4-BE49-F238E27FC236}">
              <a16:creationId xmlns:a16="http://schemas.microsoft.com/office/drawing/2014/main" id="{00000000-0008-0000-1600-00000D000000}"/>
            </a:ext>
          </a:extLst>
        </xdr:cNvPr>
        <xdr:cNvCxnSpPr/>
      </xdr:nvCxnSpPr>
      <xdr:spPr>
        <a:xfrm flipH="1">
          <a:off x="6324600" y="16592550"/>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161925</xdr:colOff>
      <xdr:row>67</xdr:row>
      <xdr:rowOff>133350</xdr:rowOff>
    </xdr:from>
    <xdr:to>
      <xdr:col>26</xdr:col>
      <xdr:colOff>136525</xdr:colOff>
      <xdr:row>68</xdr:row>
      <xdr:rowOff>185738</xdr:rowOff>
    </xdr:to>
    <xdr:sp macro="" textlink="">
      <xdr:nvSpPr>
        <xdr:cNvPr id="12" name="Yuvarlatılmış Dikdörtgen 11">
          <a:extLst>
            <a:ext uri="{FF2B5EF4-FFF2-40B4-BE49-F238E27FC236}">
              <a16:creationId xmlns:a16="http://schemas.microsoft.com/office/drawing/2014/main" id="{00000000-0008-0000-1600-00000C000000}"/>
            </a:ext>
          </a:extLst>
        </xdr:cNvPr>
        <xdr:cNvSpPr/>
      </xdr:nvSpPr>
      <xdr:spPr>
        <a:xfrm>
          <a:off x="9848850" y="155448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66675</xdr:colOff>
      <xdr:row>48</xdr:row>
      <xdr:rowOff>66675</xdr:rowOff>
    </xdr:from>
    <xdr:to>
      <xdr:col>25</xdr:col>
      <xdr:colOff>307975</xdr:colOff>
      <xdr:row>67</xdr:row>
      <xdr:rowOff>19050</xdr:rowOff>
    </xdr:to>
    <xdr:sp macro="" textlink="">
      <xdr:nvSpPr>
        <xdr:cNvPr id="11" name="Yuvarlatılmış Dikdörtgen 10">
          <a:extLst>
            <a:ext uri="{FF2B5EF4-FFF2-40B4-BE49-F238E27FC236}">
              <a16:creationId xmlns:a16="http://schemas.microsoft.com/office/drawing/2014/main" id="{00000000-0008-0000-1600-00000B000000}"/>
            </a:ext>
          </a:extLst>
        </xdr:cNvPr>
        <xdr:cNvSpPr/>
      </xdr:nvSpPr>
      <xdr:spPr>
        <a:xfrm>
          <a:off x="9144000" y="10972800"/>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5</xdr:row>
      <xdr:rowOff>0</xdr:rowOff>
    </xdr:from>
    <xdr:to>
      <xdr:col>25</xdr:col>
      <xdr:colOff>7181</xdr:colOff>
      <xdr:row>8</xdr:row>
      <xdr:rowOff>58513</xdr:rowOff>
    </xdr:to>
    <xdr:sp macro="" textlink="">
      <xdr:nvSpPr>
        <xdr:cNvPr id="7" name="Yuvarlatılmış Dikdörtgen 6">
          <a:extLst>
            <a:ext uri="{FF2B5EF4-FFF2-40B4-BE49-F238E27FC236}">
              <a16:creationId xmlns:a16="http://schemas.microsoft.com/office/drawing/2014/main" id="{00000000-0008-0000-1700-000007000000}"/>
            </a:ext>
          </a:extLst>
        </xdr:cNvPr>
        <xdr:cNvSpPr/>
      </xdr:nvSpPr>
      <xdr:spPr>
        <a:xfrm>
          <a:off x="9933214" y="1741714"/>
          <a:ext cx="6130396"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14</xdr:col>
      <xdr:colOff>510886</xdr:colOff>
      <xdr:row>25</xdr:row>
      <xdr:rowOff>8659</xdr:rowOff>
    </xdr:from>
    <xdr:to>
      <xdr:col>24</xdr:col>
      <xdr:colOff>592151</xdr:colOff>
      <xdr:row>31</xdr:row>
      <xdr:rowOff>39070</xdr:rowOff>
    </xdr:to>
    <xdr:sp macro="" textlink="">
      <xdr:nvSpPr>
        <xdr:cNvPr id="8" name="Yuvarlatılmış Dikdörtgen 7">
          <a:extLst>
            <a:ext uri="{FF2B5EF4-FFF2-40B4-BE49-F238E27FC236}">
              <a16:creationId xmlns:a16="http://schemas.microsoft.com/office/drawing/2014/main" id="{00000000-0008-0000-1700-000008000000}"/>
            </a:ext>
          </a:extLst>
        </xdr:cNvPr>
        <xdr:cNvSpPr/>
      </xdr:nvSpPr>
      <xdr:spPr>
        <a:xfrm>
          <a:off x="9767454" y="627784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103489</xdr:colOff>
      <xdr:row>48</xdr:row>
      <xdr:rowOff>115510</xdr:rowOff>
    </xdr:to>
    <xdr:sp macro="" textlink="">
      <xdr:nvSpPr>
        <xdr:cNvPr id="9" name="Yuvarlatılmış Dikdörtgen 8">
          <a:extLst>
            <a:ext uri="{FF2B5EF4-FFF2-40B4-BE49-F238E27FC236}">
              <a16:creationId xmlns:a16="http://schemas.microsoft.com/office/drawing/2014/main" id="{00000000-0008-0000-1700-000009000000}"/>
            </a:ext>
          </a:extLst>
        </xdr:cNvPr>
        <xdr:cNvSpPr/>
      </xdr:nvSpPr>
      <xdr:spPr>
        <a:xfrm>
          <a:off x="9933214" y="10844893"/>
          <a:ext cx="6226704" cy="136736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0</xdr:colOff>
      <xdr:row>72</xdr:row>
      <xdr:rowOff>0</xdr:rowOff>
    </xdr:from>
    <xdr:to>
      <xdr:col>10</xdr:col>
      <xdr:colOff>28862</xdr:colOff>
      <xdr:row>74</xdr:row>
      <xdr:rowOff>84667</xdr:rowOff>
    </xdr:to>
    <xdr:cxnSp macro="">
      <xdr:nvCxnSpPr>
        <xdr:cNvPr id="12" name="Düz Ok Bağlayıcısı 11">
          <a:extLst>
            <a:ext uri="{FF2B5EF4-FFF2-40B4-BE49-F238E27FC236}">
              <a16:creationId xmlns:a16="http://schemas.microsoft.com/office/drawing/2014/main" id="{00000000-0008-0000-1700-00000C000000}"/>
            </a:ext>
          </a:extLst>
        </xdr:cNvPr>
        <xdr:cNvCxnSpPr/>
      </xdr:nvCxnSpPr>
      <xdr:spPr>
        <a:xfrm flipH="1">
          <a:off x="6303818" y="17768455"/>
          <a:ext cx="634999" cy="4656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545522</xdr:colOff>
      <xdr:row>68</xdr:row>
      <xdr:rowOff>311727</xdr:rowOff>
    </xdr:from>
    <xdr:to>
      <xdr:col>24</xdr:col>
      <xdr:colOff>554758</xdr:colOff>
      <xdr:row>71</xdr:row>
      <xdr:rowOff>37667</xdr:rowOff>
    </xdr:to>
    <xdr:sp macro="" textlink="">
      <xdr:nvSpPr>
        <xdr:cNvPr id="13" name="Yuvarlatılmış Dikdörtgen 12">
          <a:extLst>
            <a:ext uri="{FF2B5EF4-FFF2-40B4-BE49-F238E27FC236}">
              <a16:creationId xmlns:a16="http://schemas.microsoft.com/office/drawing/2014/main" id="{00000000-0008-0000-1700-00000D000000}"/>
            </a:ext>
          </a:extLst>
        </xdr:cNvPr>
        <xdr:cNvSpPr/>
      </xdr:nvSpPr>
      <xdr:spPr>
        <a:xfrm>
          <a:off x="9802090" y="17067068"/>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406979</xdr:colOff>
      <xdr:row>49</xdr:row>
      <xdr:rowOff>17318</xdr:rowOff>
    </xdr:from>
    <xdr:to>
      <xdr:col>25</xdr:col>
      <xdr:colOff>76779</xdr:colOff>
      <xdr:row>68</xdr:row>
      <xdr:rowOff>224270</xdr:rowOff>
    </xdr:to>
    <xdr:sp macro="" textlink="">
      <xdr:nvSpPr>
        <xdr:cNvPr id="11" name="Yuvarlatılmış Dikdörtgen 10">
          <a:extLst>
            <a:ext uri="{FF2B5EF4-FFF2-40B4-BE49-F238E27FC236}">
              <a16:creationId xmlns:a16="http://schemas.microsoft.com/office/drawing/2014/main" id="{00000000-0008-0000-1700-00000B000000}"/>
            </a:ext>
          </a:extLst>
        </xdr:cNvPr>
        <xdr:cNvSpPr/>
      </xdr:nvSpPr>
      <xdr:spPr>
        <a:xfrm>
          <a:off x="9663547" y="12321886"/>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3</xdr:row>
      <xdr:rowOff>0</xdr:rowOff>
    </xdr:from>
    <xdr:to>
      <xdr:col>24</xdr:col>
      <xdr:colOff>603575</xdr:colOff>
      <xdr:row>7</xdr:row>
      <xdr:rowOff>0</xdr:rowOff>
    </xdr:to>
    <xdr:sp macro="" textlink="">
      <xdr:nvSpPr>
        <xdr:cNvPr id="6" name="Yuvarlatılmış Dikdörtgen 5">
          <a:extLst>
            <a:ext uri="{FF2B5EF4-FFF2-40B4-BE49-F238E27FC236}">
              <a16:creationId xmlns:a16="http://schemas.microsoft.com/office/drawing/2014/main" id="{00000000-0008-0000-1800-000006000000}"/>
            </a:ext>
          </a:extLst>
        </xdr:cNvPr>
        <xdr:cNvSpPr/>
      </xdr:nvSpPr>
      <xdr:spPr>
        <a:xfrm>
          <a:off x="9793432" y="1073727"/>
          <a:ext cx="6058802" cy="83993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24</xdr:row>
      <xdr:rowOff>0</xdr:rowOff>
    </xdr:from>
    <xdr:to>
      <xdr:col>25</xdr:col>
      <xdr:colOff>70441</xdr:colOff>
      <xdr:row>30</xdr:row>
      <xdr:rowOff>22833</xdr:rowOff>
    </xdr:to>
    <xdr:sp macro="" textlink="">
      <xdr:nvSpPr>
        <xdr:cNvPr id="8" name="Yuvarlatılmış Dikdörtgen 7">
          <a:extLst>
            <a:ext uri="{FF2B5EF4-FFF2-40B4-BE49-F238E27FC236}">
              <a16:creationId xmlns:a16="http://schemas.microsoft.com/office/drawing/2014/main" id="{00000000-0008-0000-1800-000008000000}"/>
            </a:ext>
          </a:extLst>
        </xdr:cNvPr>
        <xdr:cNvSpPr/>
      </xdr:nvSpPr>
      <xdr:spPr>
        <a:xfrm>
          <a:off x="9584531" y="606028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92664</xdr:colOff>
      <xdr:row>48</xdr:row>
      <xdr:rowOff>94945</xdr:rowOff>
    </xdr:to>
    <xdr:sp macro="" textlink="">
      <xdr:nvSpPr>
        <xdr:cNvPr id="10" name="Yuvarlatılmış Dikdörtgen 9">
          <a:extLst>
            <a:ext uri="{FF2B5EF4-FFF2-40B4-BE49-F238E27FC236}">
              <a16:creationId xmlns:a16="http://schemas.microsoft.com/office/drawing/2014/main" id="{00000000-0008-0000-1800-00000A000000}"/>
            </a:ext>
          </a:extLst>
        </xdr:cNvPr>
        <xdr:cNvSpPr/>
      </xdr:nvSpPr>
      <xdr:spPr>
        <a:xfrm>
          <a:off x="9584531" y="10715625"/>
          <a:ext cx="6164852" cy="134510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9</xdr:col>
      <xdr:colOff>1</xdr:colOff>
      <xdr:row>71</xdr:row>
      <xdr:rowOff>25977</xdr:rowOff>
    </xdr:from>
    <xdr:to>
      <xdr:col>10</xdr:col>
      <xdr:colOff>199159</xdr:colOff>
      <xdr:row>74</xdr:row>
      <xdr:rowOff>84667</xdr:rowOff>
    </xdr:to>
    <xdr:cxnSp macro="">
      <xdr:nvCxnSpPr>
        <xdr:cNvPr id="15" name="Düz Ok Bağlayıcısı 14">
          <a:extLst>
            <a:ext uri="{FF2B5EF4-FFF2-40B4-BE49-F238E27FC236}">
              <a16:creationId xmlns:a16="http://schemas.microsoft.com/office/drawing/2014/main" id="{00000000-0008-0000-1800-00000F000000}"/>
            </a:ext>
          </a:extLst>
        </xdr:cNvPr>
        <xdr:cNvCxnSpPr/>
      </xdr:nvCxnSpPr>
      <xdr:spPr>
        <a:xfrm flipH="1">
          <a:off x="6096001" y="18885477"/>
          <a:ext cx="805294" cy="6301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112567</xdr:colOff>
      <xdr:row>66</xdr:row>
      <xdr:rowOff>181841</xdr:rowOff>
    </xdr:from>
    <xdr:to>
      <xdr:col>25</xdr:col>
      <xdr:colOff>121804</xdr:colOff>
      <xdr:row>68</xdr:row>
      <xdr:rowOff>63645</xdr:rowOff>
    </xdr:to>
    <xdr:sp macro="" textlink="">
      <xdr:nvSpPr>
        <xdr:cNvPr id="9" name="Yuvarlatılmış Dikdörtgen 8">
          <a:extLst>
            <a:ext uri="{FF2B5EF4-FFF2-40B4-BE49-F238E27FC236}">
              <a16:creationId xmlns:a16="http://schemas.microsoft.com/office/drawing/2014/main" id="{00000000-0008-0000-1800-000009000000}"/>
            </a:ext>
          </a:extLst>
        </xdr:cNvPr>
        <xdr:cNvSpPr/>
      </xdr:nvSpPr>
      <xdr:spPr>
        <a:xfrm>
          <a:off x="9905999" y="16841932"/>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467592</xdr:colOff>
      <xdr:row>48</xdr:row>
      <xdr:rowOff>164522</xdr:rowOff>
    </xdr:from>
    <xdr:to>
      <xdr:col>25</xdr:col>
      <xdr:colOff>137392</xdr:colOff>
      <xdr:row>66</xdr:row>
      <xdr:rowOff>68406</xdr:rowOff>
    </xdr:to>
    <xdr:sp macro="" textlink="">
      <xdr:nvSpPr>
        <xdr:cNvPr id="12" name="Yuvarlatılmış Dikdörtgen 11">
          <a:extLst>
            <a:ext uri="{FF2B5EF4-FFF2-40B4-BE49-F238E27FC236}">
              <a16:creationId xmlns:a16="http://schemas.microsoft.com/office/drawing/2014/main" id="{00000000-0008-0000-1800-00000C000000}"/>
            </a:ext>
          </a:extLst>
        </xdr:cNvPr>
        <xdr:cNvSpPr/>
      </xdr:nvSpPr>
      <xdr:spPr>
        <a:xfrm>
          <a:off x="9654887" y="12269931"/>
          <a:ext cx="6337300" cy="46577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8"/>
  <sheetViews>
    <sheetView topLeftCell="A25" workbookViewId="0">
      <selection activeCell="B32" sqref="B32:E32"/>
    </sheetView>
  </sheetViews>
  <sheetFormatPr defaultRowHeight="15"/>
  <cols>
    <col min="2" max="2" width="8" style="19" customWidth="1"/>
    <col min="3" max="3" width="47.42578125" style="69" customWidth="1"/>
    <col min="4" max="4" width="49.5703125" customWidth="1"/>
    <col min="5" max="5" width="23.42578125" customWidth="1"/>
  </cols>
  <sheetData>
    <row r="1" spans="1:32">
      <c r="A1" s="34"/>
      <c r="B1" s="66"/>
      <c r="C1" s="67"/>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row>
    <row r="2" spans="1:32" ht="45" customHeight="1">
      <c r="A2" s="34"/>
      <c r="B2" s="111" t="s">
        <v>88</v>
      </c>
      <c r="C2" s="112"/>
      <c r="D2" s="112"/>
      <c r="E2" s="112"/>
      <c r="F2" s="35"/>
      <c r="G2" s="35"/>
      <c r="H2" s="35"/>
      <c r="I2" s="35"/>
      <c r="J2" s="35"/>
      <c r="K2" s="35"/>
      <c r="L2" s="35"/>
      <c r="M2" s="35"/>
      <c r="N2" s="34"/>
      <c r="O2" s="34"/>
      <c r="P2" s="34"/>
      <c r="Q2" s="34"/>
      <c r="R2" s="34"/>
      <c r="S2" s="34"/>
      <c r="T2" s="34"/>
      <c r="U2" s="34"/>
      <c r="V2" s="34"/>
      <c r="W2" s="34"/>
      <c r="X2" s="34"/>
      <c r="Y2" s="34"/>
      <c r="Z2" s="34"/>
      <c r="AA2" s="34"/>
      <c r="AB2" s="34"/>
      <c r="AC2" s="34"/>
      <c r="AD2" s="34"/>
      <c r="AE2" s="34"/>
      <c r="AF2" s="34"/>
    </row>
    <row r="3" spans="1:32" ht="26.25">
      <c r="A3" s="35"/>
      <c r="B3" s="35"/>
      <c r="C3" s="68"/>
      <c r="D3" s="35"/>
      <c r="E3" s="35"/>
      <c r="F3" s="35"/>
      <c r="G3" s="35"/>
      <c r="H3" s="35"/>
      <c r="I3" s="35"/>
      <c r="J3" s="35"/>
      <c r="K3" s="35"/>
      <c r="L3" s="35"/>
      <c r="M3" s="35"/>
      <c r="N3" s="34"/>
      <c r="O3" s="34"/>
      <c r="P3" s="34"/>
      <c r="Q3" s="34"/>
      <c r="R3" s="34"/>
      <c r="S3" s="34"/>
      <c r="T3" s="34"/>
      <c r="U3" s="34"/>
      <c r="V3" s="34"/>
      <c r="W3" s="34"/>
      <c r="X3" s="34"/>
      <c r="Y3" s="34"/>
      <c r="Z3" s="34"/>
      <c r="AA3" s="34"/>
      <c r="AB3" s="34"/>
      <c r="AC3" s="34"/>
      <c r="AD3" s="34"/>
      <c r="AE3" s="34"/>
      <c r="AF3" s="34"/>
    </row>
    <row r="4" spans="1:32" ht="30">
      <c r="A4" s="34"/>
      <c r="B4" s="85">
        <v>1</v>
      </c>
      <c r="C4" s="96" t="s">
        <v>134</v>
      </c>
      <c r="D4" s="86" t="s">
        <v>143</v>
      </c>
      <c r="E4" s="87" t="s">
        <v>132</v>
      </c>
      <c r="F4" s="36"/>
      <c r="G4" s="36"/>
      <c r="H4" s="36"/>
      <c r="I4" s="36"/>
      <c r="J4" s="36"/>
      <c r="K4" s="36"/>
      <c r="L4" s="36"/>
      <c r="M4" s="36"/>
      <c r="N4" s="34"/>
      <c r="O4" s="34"/>
      <c r="P4" s="34"/>
      <c r="Q4" s="34"/>
      <c r="R4" s="34"/>
      <c r="S4" s="34"/>
      <c r="T4" s="34"/>
      <c r="U4" s="34"/>
      <c r="V4" s="34"/>
      <c r="W4" s="34"/>
      <c r="X4" s="34"/>
      <c r="Y4" s="34"/>
      <c r="Z4" s="34"/>
      <c r="AA4" s="34"/>
      <c r="AB4" s="34"/>
      <c r="AC4" s="34"/>
      <c r="AD4" s="34"/>
      <c r="AE4" s="34"/>
      <c r="AF4" s="34"/>
    </row>
    <row r="5" spans="1:32" ht="30">
      <c r="A5" s="34"/>
      <c r="B5" s="85">
        <v>2</v>
      </c>
      <c r="C5" s="96" t="s">
        <v>135</v>
      </c>
      <c r="D5" s="86" t="s">
        <v>144</v>
      </c>
      <c r="E5" s="87" t="s">
        <v>132</v>
      </c>
      <c r="F5" s="36"/>
      <c r="G5" s="36"/>
      <c r="H5" s="36"/>
      <c r="I5" s="36"/>
      <c r="J5" s="36"/>
      <c r="K5" s="36"/>
      <c r="L5" s="36"/>
      <c r="M5" s="36"/>
      <c r="N5" s="34"/>
      <c r="O5" s="34"/>
      <c r="P5" s="34"/>
      <c r="Q5" s="34"/>
      <c r="R5" s="34"/>
      <c r="S5" s="34"/>
      <c r="T5" s="34"/>
      <c r="U5" s="34"/>
      <c r="V5" s="34"/>
      <c r="W5" s="34"/>
      <c r="X5" s="34"/>
      <c r="Y5" s="34"/>
      <c r="Z5" s="34"/>
      <c r="AA5" s="34"/>
      <c r="AB5" s="34"/>
      <c r="AC5" s="34"/>
      <c r="AD5" s="34"/>
      <c r="AE5" s="34"/>
      <c r="AF5" s="34"/>
    </row>
    <row r="6" spans="1:32" ht="30">
      <c r="A6" s="34"/>
      <c r="B6" s="85">
        <v>3</v>
      </c>
      <c r="C6" s="96" t="s">
        <v>134</v>
      </c>
      <c r="D6" s="86" t="s">
        <v>145</v>
      </c>
      <c r="E6" s="87" t="s">
        <v>133</v>
      </c>
      <c r="F6" s="36"/>
      <c r="G6" s="36"/>
      <c r="H6" s="36"/>
      <c r="I6" s="36"/>
      <c r="J6" s="36"/>
      <c r="K6" s="36"/>
      <c r="L6" s="36"/>
      <c r="M6" s="36"/>
      <c r="N6" s="34"/>
      <c r="O6" s="34"/>
      <c r="P6" s="34"/>
      <c r="Q6" s="34"/>
      <c r="R6" s="34"/>
      <c r="S6" s="34"/>
      <c r="T6" s="34"/>
      <c r="U6" s="34"/>
      <c r="V6" s="34"/>
      <c r="W6" s="34"/>
      <c r="X6" s="34"/>
      <c r="Y6" s="34"/>
      <c r="Z6" s="34"/>
      <c r="AA6" s="34"/>
      <c r="AB6" s="34"/>
      <c r="AC6" s="34"/>
      <c r="AD6" s="34"/>
      <c r="AE6" s="34"/>
      <c r="AF6" s="34"/>
    </row>
    <row r="7" spans="1:32" ht="30">
      <c r="A7" s="34"/>
      <c r="B7" s="85">
        <v>4</v>
      </c>
      <c r="C7" s="96" t="s">
        <v>135</v>
      </c>
      <c r="D7" s="86" t="s">
        <v>146</v>
      </c>
      <c r="E7" s="88" t="s">
        <v>133</v>
      </c>
      <c r="F7" s="37"/>
      <c r="G7" s="37"/>
      <c r="H7" s="37"/>
      <c r="I7" s="37"/>
      <c r="J7" s="37"/>
      <c r="K7" s="37"/>
      <c r="L7" s="37"/>
      <c r="M7" s="37"/>
      <c r="N7" s="34"/>
      <c r="O7" s="34"/>
      <c r="P7" s="34"/>
      <c r="Q7" s="34"/>
      <c r="R7" s="34"/>
      <c r="S7" s="34"/>
      <c r="T7" s="34"/>
      <c r="U7" s="34"/>
      <c r="V7" s="34"/>
      <c r="W7" s="34"/>
      <c r="X7" s="34"/>
      <c r="Y7" s="34"/>
      <c r="Z7" s="34"/>
      <c r="AA7" s="34"/>
      <c r="AB7" s="34"/>
      <c r="AC7" s="34"/>
      <c r="AD7" s="34"/>
      <c r="AE7" s="34"/>
      <c r="AF7" s="34"/>
    </row>
    <row r="8" spans="1:32" ht="30">
      <c r="A8" s="34"/>
      <c r="B8" s="85">
        <v>5</v>
      </c>
      <c r="C8" s="96" t="s">
        <v>134</v>
      </c>
      <c r="D8" s="86" t="s">
        <v>147</v>
      </c>
      <c r="E8" s="87" t="s">
        <v>132</v>
      </c>
      <c r="F8" s="36"/>
      <c r="G8" s="36"/>
      <c r="H8" s="36"/>
      <c r="I8" s="36"/>
      <c r="J8" s="36"/>
      <c r="K8" s="36"/>
      <c r="L8" s="36"/>
      <c r="M8" s="36"/>
      <c r="N8" s="34"/>
      <c r="O8" s="34"/>
      <c r="P8" s="34"/>
      <c r="Q8" s="34"/>
      <c r="R8" s="34"/>
      <c r="S8" s="34"/>
      <c r="T8" s="34"/>
      <c r="U8" s="34"/>
      <c r="V8" s="34"/>
      <c r="W8" s="34"/>
      <c r="X8" s="34"/>
      <c r="Y8" s="34"/>
      <c r="Z8" s="34"/>
      <c r="AA8" s="34"/>
      <c r="AB8" s="34"/>
      <c r="AC8" s="34"/>
      <c r="AD8" s="34"/>
      <c r="AE8" s="34"/>
      <c r="AF8" s="34"/>
    </row>
    <row r="9" spans="1:32" ht="45">
      <c r="A9" s="34"/>
      <c r="B9" s="85">
        <v>6</v>
      </c>
      <c r="C9" s="96" t="s">
        <v>135</v>
      </c>
      <c r="D9" s="86" t="s">
        <v>148</v>
      </c>
      <c r="E9" s="88" t="s">
        <v>132</v>
      </c>
      <c r="F9" s="37"/>
      <c r="G9" s="37"/>
      <c r="H9" s="37"/>
      <c r="I9" s="37"/>
      <c r="J9" s="37"/>
      <c r="K9" s="37"/>
      <c r="L9" s="37"/>
      <c r="M9" s="37"/>
      <c r="N9" s="34"/>
      <c r="O9" s="34"/>
      <c r="P9" s="34"/>
      <c r="Q9" s="34"/>
      <c r="R9" s="34"/>
      <c r="S9" s="34"/>
      <c r="T9" s="34"/>
      <c r="U9" s="34"/>
      <c r="V9" s="34"/>
      <c r="W9" s="34"/>
      <c r="X9" s="34"/>
      <c r="Y9" s="34"/>
      <c r="Z9" s="34"/>
      <c r="AA9" s="34"/>
      <c r="AB9" s="34"/>
      <c r="AC9" s="34"/>
      <c r="AD9" s="34"/>
      <c r="AE9" s="34"/>
      <c r="AF9" s="34"/>
    </row>
    <row r="10" spans="1:32" ht="30">
      <c r="A10" s="34"/>
      <c r="B10" s="85">
        <v>7</v>
      </c>
      <c r="C10" s="96" t="s">
        <v>134</v>
      </c>
      <c r="D10" s="86" t="s">
        <v>147</v>
      </c>
      <c r="E10" s="87" t="s">
        <v>133</v>
      </c>
      <c r="F10" s="36"/>
      <c r="G10" s="36"/>
      <c r="H10" s="36"/>
      <c r="I10" s="36"/>
      <c r="J10" s="36"/>
      <c r="K10" s="36"/>
      <c r="L10" s="36"/>
      <c r="M10" s="36"/>
      <c r="N10" s="34"/>
      <c r="O10" s="34"/>
      <c r="P10" s="34"/>
      <c r="Q10" s="34"/>
      <c r="R10" s="34"/>
      <c r="S10" s="34"/>
      <c r="T10" s="34"/>
      <c r="U10" s="34"/>
      <c r="V10" s="34"/>
      <c r="W10" s="34"/>
      <c r="X10" s="34"/>
      <c r="Y10" s="34"/>
      <c r="Z10" s="34"/>
      <c r="AA10" s="34"/>
      <c r="AB10" s="34"/>
      <c r="AC10" s="34"/>
      <c r="AD10" s="34"/>
      <c r="AE10" s="34"/>
      <c r="AF10" s="34"/>
    </row>
    <row r="11" spans="1:32" ht="45">
      <c r="A11" s="34"/>
      <c r="B11" s="85">
        <v>8</v>
      </c>
      <c r="C11" s="96" t="s">
        <v>135</v>
      </c>
      <c r="D11" s="86" t="s">
        <v>149</v>
      </c>
      <c r="E11" s="88" t="s">
        <v>133</v>
      </c>
      <c r="F11" s="37"/>
      <c r="G11" s="37"/>
      <c r="H11" s="37"/>
      <c r="I11" s="37"/>
      <c r="J11" s="37"/>
      <c r="K11" s="37"/>
      <c r="L11" s="37"/>
      <c r="M11" s="37"/>
      <c r="N11" s="34"/>
      <c r="O11" s="34"/>
      <c r="P11" s="34"/>
      <c r="Q11" s="34"/>
      <c r="R11" s="34"/>
      <c r="S11" s="34"/>
      <c r="T11" s="34"/>
      <c r="U11" s="34"/>
      <c r="V11" s="34"/>
      <c r="W11" s="34"/>
      <c r="X11" s="34"/>
      <c r="Y11" s="34"/>
      <c r="Z11" s="34"/>
      <c r="AA11" s="34"/>
      <c r="AB11" s="34"/>
      <c r="AC11" s="34"/>
      <c r="AD11" s="34"/>
      <c r="AE11" s="34"/>
      <c r="AF11" s="34"/>
    </row>
    <row r="12" spans="1:32" ht="30">
      <c r="A12" s="34"/>
      <c r="B12" s="85">
        <v>9</v>
      </c>
      <c r="C12" s="96" t="s">
        <v>136</v>
      </c>
      <c r="D12" s="86" t="s">
        <v>143</v>
      </c>
      <c r="E12" s="87" t="s">
        <v>132</v>
      </c>
      <c r="F12" s="36"/>
      <c r="G12" s="36"/>
      <c r="H12" s="36"/>
      <c r="I12" s="36"/>
      <c r="J12" s="36"/>
      <c r="K12" s="36"/>
      <c r="L12" s="36"/>
      <c r="M12" s="36"/>
      <c r="N12" s="34"/>
      <c r="O12" s="34"/>
      <c r="P12" s="34"/>
      <c r="Q12" s="34"/>
      <c r="R12" s="34"/>
      <c r="S12" s="34"/>
      <c r="T12" s="34"/>
      <c r="U12" s="34"/>
      <c r="V12" s="34"/>
      <c r="W12" s="34"/>
      <c r="X12" s="34"/>
      <c r="Y12" s="34"/>
      <c r="Z12" s="34"/>
      <c r="AA12" s="34"/>
      <c r="AB12" s="34"/>
      <c r="AC12" s="34"/>
      <c r="AD12" s="34"/>
      <c r="AE12" s="34"/>
      <c r="AF12" s="34"/>
    </row>
    <row r="13" spans="1:32" ht="30">
      <c r="A13" s="34"/>
      <c r="B13" s="85">
        <v>10</v>
      </c>
      <c r="C13" s="96" t="s">
        <v>137</v>
      </c>
      <c r="D13" s="86" t="s">
        <v>150</v>
      </c>
      <c r="E13" s="87" t="s">
        <v>132</v>
      </c>
      <c r="F13" s="36"/>
      <c r="G13" s="36"/>
      <c r="H13" s="36"/>
      <c r="I13" s="36"/>
      <c r="J13" s="36"/>
      <c r="K13" s="36"/>
      <c r="L13" s="36"/>
      <c r="M13" s="36"/>
      <c r="N13" s="34"/>
      <c r="O13" s="34"/>
      <c r="P13" s="34"/>
      <c r="Q13" s="34"/>
      <c r="R13" s="34"/>
      <c r="S13" s="34"/>
      <c r="T13" s="34"/>
      <c r="U13" s="34"/>
      <c r="V13" s="34"/>
      <c r="W13" s="34"/>
      <c r="X13" s="34"/>
      <c r="Y13" s="34"/>
      <c r="Z13" s="34"/>
      <c r="AA13" s="34"/>
      <c r="AB13" s="34"/>
      <c r="AC13" s="34"/>
      <c r="AD13" s="34"/>
      <c r="AE13" s="34"/>
      <c r="AF13" s="34"/>
    </row>
    <row r="14" spans="1:32" ht="30">
      <c r="A14" s="34"/>
      <c r="B14" s="85">
        <v>11</v>
      </c>
      <c r="C14" s="96" t="s">
        <v>136</v>
      </c>
      <c r="D14" s="86" t="s">
        <v>143</v>
      </c>
      <c r="E14" s="87" t="s">
        <v>133</v>
      </c>
      <c r="F14" s="36"/>
      <c r="G14" s="36"/>
      <c r="H14" s="36"/>
      <c r="I14" s="36"/>
      <c r="J14" s="36"/>
      <c r="K14" s="36"/>
      <c r="L14" s="36"/>
      <c r="M14" s="36"/>
      <c r="N14" s="34"/>
      <c r="O14" s="34"/>
      <c r="P14" s="34"/>
      <c r="Q14" s="34"/>
      <c r="R14" s="34"/>
      <c r="S14" s="34"/>
      <c r="T14" s="34"/>
      <c r="U14" s="34"/>
      <c r="V14" s="34"/>
      <c r="W14" s="34"/>
      <c r="X14" s="34"/>
      <c r="Y14" s="34"/>
      <c r="Z14" s="34"/>
      <c r="AA14" s="34"/>
      <c r="AB14" s="34"/>
      <c r="AC14" s="34"/>
      <c r="AD14" s="34"/>
      <c r="AE14" s="34"/>
      <c r="AF14" s="34"/>
    </row>
    <row r="15" spans="1:32" ht="30">
      <c r="A15" s="34"/>
      <c r="B15" s="85">
        <v>12</v>
      </c>
      <c r="C15" s="96" t="s">
        <v>138</v>
      </c>
      <c r="D15" s="86" t="s">
        <v>150</v>
      </c>
      <c r="E15" s="87" t="s">
        <v>133</v>
      </c>
      <c r="F15" s="36"/>
      <c r="G15" s="36"/>
      <c r="H15" s="36"/>
      <c r="I15" s="36"/>
      <c r="J15" s="36"/>
      <c r="K15" s="36"/>
      <c r="L15" s="36"/>
      <c r="M15" s="36"/>
      <c r="N15" s="34"/>
      <c r="O15" s="34"/>
      <c r="P15" s="34"/>
      <c r="Q15" s="34"/>
      <c r="R15" s="34"/>
      <c r="S15" s="34"/>
      <c r="T15" s="34"/>
      <c r="U15" s="34"/>
      <c r="V15" s="34"/>
      <c r="W15" s="34"/>
      <c r="X15" s="34"/>
      <c r="Y15" s="34"/>
      <c r="Z15" s="34"/>
      <c r="AA15" s="34"/>
      <c r="AB15" s="34"/>
      <c r="AC15" s="34"/>
      <c r="AD15" s="34"/>
      <c r="AE15" s="34"/>
      <c r="AF15" s="34"/>
    </row>
    <row r="16" spans="1:32" ht="30">
      <c r="A16" s="34"/>
      <c r="B16" s="85">
        <v>13</v>
      </c>
      <c r="C16" s="96" t="s">
        <v>136</v>
      </c>
      <c r="D16" s="86" t="s">
        <v>147</v>
      </c>
      <c r="E16" s="87" t="s">
        <v>132</v>
      </c>
      <c r="F16" s="36"/>
      <c r="G16" s="36"/>
      <c r="H16" s="36"/>
      <c r="I16" s="36"/>
      <c r="J16" s="36"/>
      <c r="K16" s="36"/>
      <c r="L16" s="36"/>
      <c r="M16" s="36"/>
      <c r="N16" s="34"/>
      <c r="O16" s="34"/>
      <c r="P16" s="34"/>
      <c r="Q16" s="34"/>
      <c r="R16" s="34"/>
      <c r="S16" s="34"/>
      <c r="T16" s="34"/>
      <c r="U16" s="34"/>
      <c r="V16" s="34"/>
      <c r="W16" s="34"/>
      <c r="X16" s="34"/>
      <c r="Y16" s="34"/>
      <c r="Z16" s="34"/>
      <c r="AA16" s="34"/>
      <c r="AB16" s="34"/>
      <c r="AC16" s="34"/>
      <c r="AD16" s="34"/>
      <c r="AE16" s="34"/>
      <c r="AF16" s="34"/>
    </row>
    <row r="17" spans="1:32" ht="30">
      <c r="A17" s="34"/>
      <c r="B17" s="85">
        <v>14</v>
      </c>
      <c r="C17" s="96" t="s">
        <v>137</v>
      </c>
      <c r="D17" s="86" t="s">
        <v>151</v>
      </c>
      <c r="E17" s="87" t="s">
        <v>132</v>
      </c>
      <c r="F17" s="36"/>
      <c r="G17" s="36"/>
      <c r="H17" s="36"/>
      <c r="I17" s="36"/>
      <c r="J17" s="36"/>
      <c r="K17" s="36"/>
      <c r="L17" s="36"/>
      <c r="M17" s="36"/>
      <c r="N17" s="34"/>
      <c r="O17" s="34"/>
      <c r="P17" s="34"/>
      <c r="Q17" s="34"/>
      <c r="R17" s="34"/>
      <c r="S17" s="34"/>
      <c r="T17" s="34"/>
      <c r="U17" s="34"/>
      <c r="V17" s="34"/>
      <c r="W17" s="34"/>
      <c r="X17" s="34"/>
      <c r="Y17" s="34"/>
      <c r="Z17" s="34"/>
      <c r="AA17" s="34"/>
      <c r="AB17" s="34"/>
      <c r="AC17" s="34"/>
      <c r="AD17" s="34"/>
      <c r="AE17" s="34"/>
      <c r="AF17" s="34"/>
    </row>
    <row r="18" spans="1:32" ht="30">
      <c r="A18" s="34"/>
      <c r="B18" s="85">
        <v>15</v>
      </c>
      <c r="C18" s="96" t="s">
        <v>136</v>
      </c>
      <c r="D18" s="86" t="s">
        <v>147</v>
      </c>
      <c r="E18" s="88" t="s">
        <v>133</v>
      </c>
      <c r="F18" s="37"/>
      <c r="G18" s="37"/>
      <c r="H18" s="37"/>
      <c r="I18" s="37"/>
      <c r="J18" s="37"/>
      <c r="K18" s="37"/>
      <c r="L18" s="37"/>
      <c r="M18" s="37"/>
      <c r="N18" s="34"/>
      <c r="O18" s="34"/>
      <c r="P18" s="34"/>
      <c r="Q18" s="34"/>
      <c r="R18" s="34"/>
      <c r="S18" s="34"/>
      <c r="T18" s="34"/>
      <c r="U18" s="34"/>
      <c r="V18" s="34"/>
      <c r="W18" s="34"/>
      <c r="X18" s="34"/>
      <c r="Y18" s="34"/>
      <c r="Z18" s="34"/>
      <c r="AA18" s="34"/>
      <c r="AB18" s="34"/>
      <c r="AC18" s="34"/>
      <c r="AD18" s="34"/>
      <c r="AE18" s="34"/>
      <c r="AF18" s="34"/>
    </row>
    <row r="19" spans="1:32" ht="30">
      <c r="A19" s="34"/>
      <c r="B19" s="85">
        <v>16</v>
      </c>
      <c r="C19" s="96" t="s">
        <v>137</v>
      </c>
      <c r="D19" s="86" t="s">
        <v>151</v>
      </c>
      <c r="E19" s="88" t="s">
        <v>133</v>
      </c>
      <c r="F19" s="37"/>
      <c r="G19" s="37"/>
      <c r="H19" s="37"/>
      <c r="I19" s="37"/>
      <c r="J19" s="37"/>
      <c r="K19" s="37"/>
      <c r="L19" s="37"/>
      <c r="M19" s="37"/>
      <c r="N19" s="34"/>
      <c r="O19" s="34"/>
      <c r="P19" s="34"/>
      <c r="Q19" s="34"/>
      <c r="R19" s="34"/>
      <c r="S19" s="34"/>
      <c r="T19" s="34"/>
      <c r="U19" s="34"/>
      <c r="V19" s="34"/>
      <c r="W19" s="34"/>
      <c r="X19" s="34"/>
      <c r="Y19" s="34"/>
      <c r="Z19" s="34"/>
      <c r="AA19" s="34"/>
      <c r="AB19" s="34"/>
      <c r="AC19" s="34"/>
      <c r="AD19" s="34"/>
      <c r="AE19" s="34"/>
      <c r="AF19" s="34"/>
    </row>
    <row r="20" spans="1:32" ht="30">
      <c r="A20" s="34"/>
      <c r="B20" s="85">
        <v>17</v>
      </c>
      <c r="C20" s="96" t="s">
        <v>142</v>
      </c>
      <c r="D20" s="86" t="s">
        <v>143</v>
      </c>
      <c r="E20" s="88"/>
      <c r="F20" s="37"/>
      <c r="G20" s="37"/>
      <c r="H20" s="37"/>
      <c r="I20" s="37"/>
      <c r="J20" s="37"/>
      <c r="K20" s="37"/>
      <c r="L20" s="37"/>
      <c r="M20" s="37"/>
      <c r="N20" s="34"/>
      <c r="O20" s="34"/>
      <c r="P20" s="34"/>
      <c r="Q20" s="34"/>
      <c r="R20" s="34"/>
      <c r="S20" s="34"/>
      <c r="T20" s="34"/>
      <c r="U20" s="34"/>
      <c r="V20" s="34"/>
      <c r="W20" s="34"/>
      <c r="X20" s="34"/>
      <c r="Y20" s="34"/>
      <c r="Z20" s="34"/>
      <c r="AA20" s="34"/>
      <c r="AB20" s="34"/>
      <c r="AC20" s="34"/>
      <c r="AD20" s="34"/>
      <c r="AE20" s="34"/>
      <c r="AF20" s="34"/>
    </row>
    <row r="21" spans="1:32" ht="30">
      <c r="A21" s="34"/>
      <c r="B21" s="85">
        <v>18</v>
      </c>
      <c r="C21" s="96" t="s">
        <v>142</v>
      </c>
      <c r="D21" s="86" t="s">
        <v>147</v>
      </c>
      <c r="E21" s="87"/>
      <c r="F21" s="36"/>
      <c r="G21" s="36"/>
      <c r="H21" s="36"/>
      <c r="I21" s="36"/>
      <c r="J21" s="36"/>
      <c r="K21" s="36"/>
      <c r="L21" s="36"/>
      <c r="M21" s="36"/>
      <c r="N21" s="34"/>
      <c r="O21" s="34"/>
      <c r="P21" s="34"/>
      <c r="Q21" s="34"/>
      <c r="R21" s="34"/>
      <c r="S21" s="34"/>
      <c r="T21" s="34"/>
      <c r="U21" s="34"/>
      <c r="V21" s="34"/>
      <c r="W21" s="34"/>
      <c r="X21" s="34"/>
      <c r="Y21" s="34"/>
      <c r="Z21" s="34"/>
      <c r="AA21" s="34"/>
      <c r="AB21" s="34"/>
      <c r="AC21" s="34"/>
      <c r="AD21" s="34"/>
      <c r="AE21" s="34"/>
      <c r="AF21" s="34"/>
    </row>
    <row r="22" spans="1:32" ht="30">
      <c r="A22" s="34"/>
      <c r="B22" s="85">
        <v>19</v>
      </c>
      <c r="C22" s="96" t="s">
        <v>141</v>
      </c>
      <c r="D22" s="89" t="s">
        <v>130</v>
      </c>
      <c r="E22" s="87"/>
      <c r="F22" s="38"/>
      <c r="G22" s="38"/>
      <c r="H22" s="38"/>
      <c r="I22" s="38"/>
      <c r="J22" s="38"/>
      <c r="K22" s="38"/>
      <c r="L22" s="38"/>
      <c r="M22" s="38"/>
      <c r="N22" s="34"/>
      <c r="O22" s="34"/>
      <c r="P22" s="34"/>
      <c r="Q22" s="34"/>
      <c r="R22" s="34"/>
      <c r="S22" s="34"/>
      <c r="T22" s="34"/>
      <c r="U22" s="34"/>
      <c r="V22" s="34"/>
      <c r="W22" s="34"/>
      <c r="X22" s="34"/>
      <c r="Y22" s="34"/>
      <c r="Z22" s="34"/>
      <c r="AA22" s="34"/>
      <c r="AB22" s="34"/>
      <c r="AC22" s="34"/>
      <c r="AD22" s="34"/>
      <c r="AE22" s="34"/>
      <c r="AF22" s="34"/>
    </row>
    <row r="23" spans="1:32" ht="30">
      <c r="A23" s="34"/>
      <c r="B23" s="85">
        <v>20</v>
      </c>
      <c r="C23" s="96" t="s">
        <v>141</v>
      </c>
      <c r="D23" s="89" t="s">
        <v>131</v>
      </c>
      <c r="E23" s="87"/>
      <c r="F23" s="36"/>
      <c r="G23" s="36"/>
      <c r="H23" s="36"/>
      <c r="I23" s="36"/>
      <c r="J23" s="36"/>
      <c r="K23" s="36"/>
      <c r="L23" s="36"/>
      <c r="M23" s="36"/>
      <c r="N23" s="34"/>
      <c r="O23" s="34"/>
      <c r="P23" s="34"/>
      <c r="Q23" s="34"/>
      <c r="R23" s="34"/>
      <c r="S23" s="34"/>
      <c r="T23" s="34"/>
      <c r="U23" s="34"/>
      <c r="V23" s="34"/>
      <c r="W23" s="34"/>
      <c r="X23" s="34"/>
      <c r="Y23" s="34"/>
      <c r="Z23" s="34"/>
      <c r="AA23" s="34"/>
      <c r="AB23" s="34"/>
      <c r="AC23" s="34"/>
      <c r="AD23" s="34"/>
      <c r="AE23" s="34"/>
      <c r="AF23" s="34"/>
    </row>
    <row r="24" spans="1:32" ht="30">
      <c r="A24" s="34"/>
      <c r="B24" s="85">
        <v>21</v>
      </c>
      <c r="C24" s="96" t="s">
        <v>140</v>
      </c>
      <c r="D24" s="89" t="s">
        <v>130</v>
      </c>
      <c r="E24" s="87"/>
      <c r="F24" s="36"/>
      <c r="G24" s="36"/>
      <c r="H24" s="36"/>
      <c r="I24" s="36"/>
      <c r="J24" s="36"/>
      <c r="K24" s="36"/>
      <c r="L24" s="36"/>
      <c r="M24" s="36"/>
      <c r="N24" s="34"/>
      <c r="O24" s="34"/>
      <c r="P24" s="34"/>
      <c r="Q24" s="34"/>
      <c r="R24" s="34"/>
      <c r="S24" s="34"/>
      <c r="T24" s="34"/>
      <c r="U24" s="34"/>
      <c r="V24" s="34"/>
      <c r="W24" s="34"/>
      <c r="X24" s="34"/>
      <c r="Y24" s="34"/>
      <c r="Z24" s="34"/>
      <c r="AA24" s="34"/>
      <c r="AB24" s="34"/>
      <c r="AC24" s="34"/>
      <c r="AD24" s="34"/>
      <c r="AE24" s="34"/>
      <c r="AF24" s="34"/>
    </row>
    <row r="25" spans="1:32" ht="30">
      <c r="A25" s="34"/>
      <c r="B25" s="85">
        <v>22</v>
      </c>
      <c r="C25" s="96" t="s">
        <v>140</v>
      </c>
      <c r="D25" s="89" t="s">
        <v>131</v>
      </c>
      <c r="E25" s="87"/>
      <c r="F25" s="36"/>
      <c r="G25" s="36"/>
      <c r="H25" s="36"/>
      <c r="I25" s="36"/>
      <c r="J25" s="36"/>
      <c r="K25" s="36"/>
      <c r="L25" s="36"/>
      <c r="M25" s="36"/>
      <c r="N25" s="34"/>
      <c r="O25" s="34"/>
      <c r="P25" s="34"/>
      <c r="Q25" s="34"/>
      <c r="R25" s="34"/>
      <c r="S25" s="34"/>
      <c r="T25" s="34"/>
      <c r="U25" s="34"/>
      <c r="V25" s="34"/>
      <c r="W25" s="34"/>
      <c r="X25" s="34"/>
      <c r="Y25" s="34"/>
      <c r="Z25" s="34"/>
      <c r="AA25" s="34"/>
      <c r="AB25" s="34"/>
      <c r="AC25" s="34"/>
      <c r="AD25" s="34"/>
      <c r="AE25" s="34"/>
      <c r="AF25" s="34"/>
    </row>
    <row r="26" spans="1:32" ht="30">
      <c r="A26" s="34"/>
      <c r="B26" s="85">
        <v>23</v>
      </c>
      <c r="C26" s="96" t="s">
        <v>139</v>
      </c>
      <c r="D26" s="89" t="s">
        <v>130</v>
      </c>
      <c r="E26" s="87"/>
      <c r="F26" s="36"/>
      <c r="G26" s="36"/>
      <c r="H26" s="36"/>
      <c r="I26" s="36"/>
      <c r="J26" s="36"/>
      <c r="K26" s="36"/>
      <c r="L26" s="36"/>
      <c r="M26" s="36"/>
      <c r="N26" s="34"/>
      <c r="O26" s="34"/>
      <c r="P26" s="34"/>
      <c r="Q26" s="34"/>
      <c r="R26" s="34"/>
      <c r="S26" s="34"/>
      <c r="T26" s="34"/>
      <c r="U26" s="34"/>
      <c r="V26" s="34"/>
      <c r="W26" s="34"/>
      <c r="X26" s="34"/>
      <c r="Y26" s="34"/>
      <c r="Z26" s="34"/>
      <c r="AA26" s="34"/>
      <c r="AB26" s="34"/>
      <c r="AC26" s="34"/>
      <c r="AD26" s="34"/>
      <c r="AE26" s="34"/>
      <c r="AF26" s="34"/>
    </row>
    <row r="27" spans="1:32" ht="30">
      <c r="A27" s="34"/>
      <c r="B27" s="85">
        <v>24</v>
      </c>
      <c r="C27" s="96" t="s">
        <v>139</v>
      </c>
      <c r="D27" s="89" t="s">
        <v>131</v>
      </c>
      <c r="E27" s="87"/>
      <c r="F27" s="36"/>
      <c r="G27" s="36"/>
      <c r="H27" s="36"/>
      <c r="I27" s="36"/>
      <c r="J27" s="36"/>
      <c r="K27" s="36"/>
      <c r="L27" s="36"/>
      <c r="M27" s="36"/>
      <c r="N27" s="34"/>
      <c r="O27" s="34"/>
      <c r="P27" s="34"/>
      <c r="Q27" s="34"/>
      <c r="R27" s="34"/>
      <c r="S27" s="34"/>
      <c r="T27" s="34"/>
      <c r="U27" s="34"/>
      <c r="V27" s="34"/>
      <c r="W27" s="34"/>
      <c r="X27" s="34"/>
      <c r="Y27" s="34"/>
      <c r="Z27" s="34"/>
      <c r="AA27" s="34"/>
      <c r="AB27" s="34"/>
      <c r="AC27" s="34"/>
      <c r="AD27" s="34"/>
      <c r="AE27" s="34"/>
      <c r="AF27" s="34"/>
    </row>
    <row r="28" spans="1:32">
      <c r="A28" s="34"/>
      <c r="B28" s="66"/>
      <c r="C28" s="67"/>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row>
    <row r="29" spans="1:32">
      <c r="A29" s="34"/>
      <c r="B29" s="66"/>
      <c r="C29" s="67"/>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row>
    <row r="30" spans="1:32">
      <c r="A30" s="34"/>
      <c r="B30" s="66"/>
      <c r="C30" s="67"/>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row>
    <row r="31" spans="1:32">
      <c r="A31" s="34"/>
      <c r="B31" s="66"/>
      <c r="C31" s="67"/>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row>
    <row r="32" spans="1:32" ht="93" customHeight="1">
      <c r="A32" s="34"/>
      <c r="B32" s="113" t="s">
        <v>194</v>
      </c>
      <c r="C32" s="113"/>
      <c r="D32" s="113"/>
      <c r="E32" s="113"/>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row>
    <row r="33" spans="1:32">
      <c r="A33" s="34"/>
      <c r="B33" s="66"/>
      <c r="C33" s="67"/>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row>
    <row r="34" spans="1:32">
      <c r="A34" s="34"/>
      <c r="B34" s="66"/>
      <c r="C34" s="67"/>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row>
    <row r="35" spans="1:32">
      <c r="A35" s="34"/>
      <c r="B35" s="66"/>
      <c r="C35" s="67"/>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row>
    <row r="36" spans="1:32">
      <c r="A36" s="34"/>
      <c r="B36" s="66"/>
      <c r="C36" s="67"/>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row>
    <row r="37" spans="1:32">
      <c r="A37" s="34"/>
      <c r="B37" s="66"/>
      <c r="C37" s="67"/>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c r="A38" s="34"/>
      <c r="B38" s="66"/>
      <c r="C38" s="67"/>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row>
    <row r="39" spans="1:32">
      <c r="A39" s="34"/>
      <c r="B39" s="66"/>
      <c r="C39" s="67"/>
      <c r="D39" s="34"/>
      <c r="E39" s="34"/>
      <c r="F39" s="34"/>
      <c r="G39" s="34"/>
      <c r="H39" s="34"/>
      <c r="I39" s="34"/>
      <c r="J39" s="34"/>
      <c r="K39" s="34"/>
      <c r="L39" s="34"/>
      <c r="M39" s="34"/>
      <c r="N39" s="34"/>
      <c r="O39" s="34"/>
      <c r="P39" s="34"/>
      <c r="Q39" s="34"/>
      <c r="R39" s="34"/>
      <c r="S39" s="34"/>
      <c r="T39" s="34"/>
      <c r="U39" s="34"/>
      <c r="V39" s="34"/>
      <c r="W39" s="34"/>
      <c r="X39" s="34"/>
      <c r="Y39" s="34"/>
      <c r="Z39" s="34"/>
      <c r="AA39" s="34"/>
      <c r="AB39" s="34"/>
      <c r="AC39" s="34"/>
      <c r="AD39" s="34"/>
      <c r="AE39" s="34"/>
      <c r="AF39" s="34"/>
    </row>
    <row r="40" spans="1:32">
      <c r="A40" s="34"/>
      <c r="B40" s="66"/>
      <c r="C40" s="67"/>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c r="A41" s="34"/>
      <c r="B41" s="66"/>
      <c r="C41" s="67"/>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34"/>
      <c r="B42" s="66"/>
      <c r="C42" s="67"/>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34"/>
      <c r="B43" s="66"/>
      <c r="C43" s="67"/>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row>
    <row r="44" spans="1:32">
      <c r="A44" s="34"/>
      <c r="B44" s="66"/>
      <c r="C44" s="67"/>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c r="A45" s="34"/>
      <c r="B45" s="66"/>
      <c r="C45" s="67"/>
      <c r="D45" s="34"/>
      <c r="E45" s="34"/>
      <c r="F45" s="34"/>
      <c r="G45" s="34"/>
      <c r="H45" s="34"/>
      <c r="I45" s="34"/>
      <c r="J45" s="34"/>
      <c r="K45" s="34"/>
      <c r="L45" s="34"/>
      <c r="M45" s="34"/>
      <c r="N45" s="34"/>
      <c r="O45" s="34"/>
      <c r="P45" s="34"/>
      <c r="Q45" s="34"/>
      <c r="R45" s="34"/>
      <c r="S45" s="34"/>
      <c r="T45" s="34"/>
      <c r="U45" s="34"/>
      <c r="V45" s="34"/>
      <c r="W45" s="34"/>
      <c r="X45" s="34"/>
      <c r="Y45" s="34"/>
      <c r="Z45" s="34"/>
      <c r="AA45" s="34"/>
      <c r="AB45" s="34"/>
      <c r="AC45" s="34"/>
      <c r="AD45" s="34"/>
      <c r="AE45" s="34"/>
      <c r="AF45" s="34"/>
    </row>
    <row r="46" spans="1:32">
      <c r="A46" s="34"/>
      <c r="B46" s="66"/>
      <c r="C46" s="67"/>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row>
    <row r="47" spans="1:32">
      <c r="A47" s="34"/>
      <c r="B47" s="66"/>
      <c r="C47" s="67"/>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row>
    <row r="48" spans="1:32">
      <c r="A48" s="34"/>
      <c r="B48" s="66"/>
      <c r="C48" s="67"/>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row>
    <row r="49" spans="1:32">
      <c r="A49" s="34"/>
      <c r="B49" s="66"/>
      <c r="C49" s="67"/>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row>
    <row r="50" spans="1:32">
      <c r="A50" s="34"/>
      <c r="B50" s="66"/>
      <c r="C50" s="67"/>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row>
    <row r="51" spans="1:32">
      <c r="A51" s="34"/>
      <c r="B51" s="66"/>
      <c r="C51" s="67"/>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row>
    <row r="52" spans="1:32">
      <c r="A52" s="34"/>
      <c r="B52" s="66"/>
      <c r="C52" s="67"/>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row>
    <row r="53" spans="1:32">
      <c r="A53" s="34"/>
      <c r="B53" s="66"/>
      <c r="C53" s="67"/>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row>
    <row r="54" spans="1:32">
      <c r="A54" s="34"/>
      <c r="B54" s="66"/>
      <c r="C54" s="67"/>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row>
    <row r="55" spans="1:32">
      <c r="A55" s="34"/>
      <c r="B55" s="66"/>
      <c r="C55" s="67"/>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row>
    <row r="56" spans="1:32">
      <c r="A56" s="34"/>
      <c r="B56" s="66"/>
      <c r="C56" s="67"/>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row>
    <row r="57" spans="1:32">
      <c r="A57" s="34"/>
      <c r="B57" s="66"/>
      <c r="C57" s="67"/>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row>
    <row r="58" spans="1:32">
      <c r="A58" s="34"/>
      <c r="B58" s="66"/>
      <c r="C58" s="67"/>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row>
  </sheetData>
  <mergeCells count="2">
    <mergeCell ref="B2:E2"/>
    <mergeCell ref="B32:E32"/>
  </mergeCells>
  <hyperlinks>
    <hyperlink ref="C5" location="'2- 5510ASKGİTME(666)(AY30)'!A1" display="5510 S.K. TABİ KAMU GÖREVLİSİNİN ASKERE GİTMESİ" xr:uid="{00000000-0004-0000-0000-000000000000}"/>
    <hyperlink ref="C6" location="'3- 5510MSE(666)(ay30gündeğil)'!A1" display="5510 S.K. TABİ KAMU GÖREVLİSİNİN MEMURİYETİNİN SONA ERMESİ " xr:uid="{00000000-0004-0000-0000-000001000000}"/>
    <hyperlink ref="C7" location="'4- 5510ASKGİTME(666)AY30DĞL'!A1" display="5510 S.K. TABİ KAMU GÖREVLİSİNİN ASKERE GİTMESİ" xr:uid="{00000000-0004-0000-0000-000002000000}"/>
    <hyperlink ref="C8" location="'5- 5510MSonEr (666)(ay30gün)'!A1" display="5510 S.K. TABİ KAMU GÖREVLİSİNİN MEMURİYETİNİN SONA ERMESİ " xr:uid="{00000000-0004-0000-0000-000003000000}"/>
    <hyperlink ref="C9" location="'6- 5510ASGİTME(666)AY30'!A1" display="5510 S.K. TABİ KAMU GÖREVLİSİNİN ASKERE GİTMESİ" xr:uid="{00000000-0004-0000-0000-000004000000}"/>
    <hyperlink ref="C10" location="'7- 5510MSonEr(666)ay30gündğ)'!A1" display="5510 S.K. TABİ KAMU GÖREVLİSİNİN MEMURİYETİNİN SONA ERMESİ " xr:uid="{00000000-0004-0000-0000-000005000000}"/>
    <hyperlink ref="C11" location="'8- 5510ASGİTME(666)AY30DĞL'!A1" display="5510 S.K. TABİ KAMU GÖREVLİSİNİN ASKERE GİTMESİ" xr:uid="{00000000-0004-0000-0000-000006000000}"/>
    <hyperlink ref="C12" location="'9- 5510AYLKSZİZN666AY30'!A1" display="5510 S.K. TABİ KAMU GÖREVLİSİNİN AYLIKSIZ İZNE AYRILMASI" xr:uid="{00000000-0004-0000-0000-000007000000}"/>
    <hyperlink ref="C15" location="'12- 5510ASGİT666AY30DĞL'!A1" display="5510 S.K. TABİ KAMU GÖREVLİSİNİN ASKERE GİTMESİ  " xr:uid="{00000000-0004-0000-0000-000008000000}"/>
    <hyperlink ref="C16" location="'13- 5510AYLKSZİZN666AY30'!A1" display="5510 S.K. TABİ KAMU GÖREVLİSİNİN AYLIKSIZ İZNE AYRILMASI" xr:uid="{00000000-0004-0000-0000-000009000000}"/>
    <hyperlink ref="C17" location="'14- 5510ASGİT666AY30'!A1" display="5510 S.K. TABİ KAMU GÖREVLİSİNİN ASKERE GİTMESİ " xr:uid="{00000000-0004-0000-0000-00000A000000}"/>
    <hyperlink ref="C18" location="'15- 5510AYLKSZİZN666AY31'!A1" display="5510 S.K. TABİ KAMU GÖREVLİSİNİN AYLIKSIZ İZNE AYRILMASI" xr:uid="{00000000-0004-0000-0000-00000B000000}"/>
    <hyperlink ref="C19" location="'16- 5510ASGİT666AY30DĞL'!A1" display="5510 S.K. TABİ KAMU GÖREVLİSİNİN ASKERE GİTMESİ " xr:uid="{00000000-0004-0000-0000-00000C000000}"/>
    <hyperlink ref="C20" location="'17- 5510GRVUZKLŞTRMA'!A1" display="5510 S.K. TABİ KAMU GÖREVLİSİNİN GÖREVDEN UZAKLAŞTIRILMASI " xr:uid="{00000000-0004-0000-0000-00000D000000}"/>
    <hyperlink ref="C21" location="'18- 5510GRVUZKLŞTRMA'!A1" display="5510 S.K. TABİ KAMU GÖREVLİSİNİN GÖREVDEN UZAKLAŞTIRILMASI " xr:uid="{00000000-0004-0000-0000-00000E000000}"/>
    <hyperlink ref="C22" location="'19- 5434MemSonaErmesi(666)'!A1" display="5434 S.K. TABİ KAMU GÖREVLİSİNİN MEMURİYETİNİN SONA ERMESİ " xr:uid="{00000000-0004-0000-0000-00000F000000}"/>
    <hyperlink ref="C23" location="'20- 5434MemSonaErmesi(Dok)'!A1" display="5434 S.K. TABİ KAMU GÖREVLİSİNİN MEMURİYETİNİN SONA ERMESİ " xr:uid="{00000000-0004-0000-0000-000010000000}"/>
    <hyperlink ref="C24" location="'21- 5434 Aylıksız İzin (666)'!A1" display="5434 S.K. TABİ KAMU GÖREVLİSİNİN AYLIKSIZ İZNE AYRILMASI  " xr:uid="{00000000-0004-0000-0000-000011000000}"/>
    <hyperlink ref="C25" location="'22- 5434 Aylıksız İzin (Dok)'!A1" display="5434 S.K. TABİ KAMU GÖREVLİSİNİN AYLIKSIZ İZNE AYRILMASI  " xr:uid="{00000000-0004-0000-0000-000012000000}"/>
    <hyperlink ref="C26" location="'23- 5434 GÖREVDEN UZAK. (666)'!A1" display="5434 S.K. TABİ KAMU GÖREVLİSİNİN GÖREVDEN UZAKLAŞTIRILMASI" xr:uid="{00000000-0004-0000-0000-000013000000}"/>
    <hyperlink ref="C27" location="'24- 5434 GÖREVDEN UZAK. (dok)'!A1" display="5434 S.K. TABİ KAMU GÖREVLİSİNİN GÖREVDEN UZAKLAŞTIRILMASI" xr:uid="{00000000-0004-0000-0000-000014000000}"/>
    <hyperlink ref="C13" location="'10- 5510ASGİT666AY30'!A1" display="5510 S.K. TABİ KAMU GÖREVLİSİNİN ASKERE GİTMESİ " xr:uid="{00000000-0004-0000-0000-000015000000}"/>
    <hyperlink ref="C14" location="'11- 5510AYLKSZİZN666AY30DĞL'!A1" display="5510 S.K. TABİ KAMU GÖREVLİSİNİN AYLIKSIZ İZNE AYRILMASI" xr:uid="{00000000-0004-0000-0000-000016000000}"/>
    <hyperlink ref="C4" location="'1- 5510MSonEr(666)(ay30gün)'!A1" display="5510 S.K. TABİ KAMU GÖREVLİSİNİN MEMURİYETİNİN SONA ERMESİ " xr:uid="{00000000-0004-0000-0000-000017000000}"/>
  </hyperlink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9"/>
  <sheetViews>
    <sheetView topLeftCell="F40" zoomScaleNormal="100" workbookViewId="0">
      <selection activeCell="A48" sqref="A48:M48"/>
    </sheetView>
  </sheetViews>
  <sheetFormatPr defaultRowHeight="15"/>
  <cols>
    <col min="4" max="4" width="10.7109375" customWidth="1"/>
    <col min="7" max="7" width="11.140625" customWidth="1"/>
    <col min="8" max="8" width="8.7109375" customWidth="1"/>
    <col min="10" max="10" width="11.140625" customWidth="1"/>
    <col min="13" max="13" width="6.85546875" customWidth="1"/>
    <col min="14" max="14" width="8.140625" customWidth="1"/>
    <col min="15" max="15" width="18.85546875" customWidth="1"/>
    <col min="16" max="16" width="23.28515625" customWidth="1"/>
    <col min="18" max="18" width="12.85546875" customWidth="1"/>
  </cols>
  <sheetData>
    <row r="1" spans="1:27" ht="54" customHeight="1" thickBot="1">
      <c r="A1" s="118" t="s">
        <v>158</v>
      </c>
      <c r="B1" s="119"/>
      <c r="C1" s="119"/>
      <c r="D1" s="119"/>
      <c r="E1" s="119"/>
      <c r="F1" s="119"/>
      <c r="G1" s="119"/>
      <c r="H1" s="119"/>
      <c r="I1" s="119"/>
      <c r="J1" s="119"/>
      <c r="K1" s="119"/>
      <c r="L1" s="119"/>
      <c r="M1" s="119"/>
      <c r="N1" s="119"/>
      <c r="O1" s="119"/>
      <c r="P1" s="120"/>
      <c r="Q1" s="42"/>
      <c r="R1" s="114" t="s">
        <v>175</v>
      </c>
      <c r="S1" s="114"/>
      <c r="T1" s="42"/>
      <c r="U1" s="42"/>
      <c r="V1" s="42"/>
      <c r="W1" s="42"/>
      <c r="X1" s="42"/>
      <c r="Y1" s="42"/>
      <c r="Z1" s="42"/>
    </row>
    <row r="2" spans="1:27" ht="39.75" customHeight="1" thickBot="1">
      <c r="A2" s="115" t="s">
        <v>159</v>
      </c>
      <c r="B2" s="116"/>
      <c r="C2" s="116"/>
      <c r="D2" s="116"/>
      <c r="E2" s="116"/>
      <c r="F2" s="116"/>
      <c r="G2" s="116"/>
      <c r="H2" s="116"/>
      <c r="I2" s="116"/>
      <c r="J2" s="116"/>
      <c r="K2" s="116"/>
      <c r="L2" s="116"/>
      <c r="M2" s="116"/>
      <c r="N2" s="116"/>
      <c r="O2" s="116"/>
      <c r="P2" s="117"/>
      <c r="Q2" s="42"/>
      <c r="R2" s="42"/>
      <c r="S2" s="42"/>
      <c r="T2" s="42"/>
      <c r="U2" s="42"/>
      <c r="V2" s="42"/>
      <c r="W2" s="42"/>
      <c r="X2" s="42"/>
      <c r="Y2" s="42"/>
      <c r="Z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144" t="s">
        <v>0</v>
      </c>
      <c r="B4" s="145"/>
      <c r="C4" s="145"/>
      <c r="D4" s="145"/>
      <c r="E4" s="145"/>
      <c r="F4" s="145"/>
      <c r="G4" s="145"/>
      <c r="H4" s="145"/>
      <c r="I4" s="145"/>
      <c r="J4" s="145"/>
      <c r="K4" s="145"/>
      <c r="L4" s="145"/>
      <c r="M4" s="145"/>
      <c r="N4" s="145"/>
      <c r="O4" s="145"/>
      <c r="P4" s="146"/>
    </row>
    <row r="5" spans="1:27" ht="18.75">
      <c r="A5" s="139" t="s">
        <v>1</v>
      </c>
      <c r="B5" s="139"/>
      <c r="C5" s="139"/>
      <c r="D5" s="139"/>
      <c r="E5" s="139"/>
      <c r="F5" s="139"/>
      <c r="G5" s="139"/>
      <c r="H5" s="139"/>
      <c r="I5" s="139"/>
      <c r="J5" s="139"/>
      <c r="K5" s="139"/>
      <c r="L5" s="139"/>
      <c r="M5" s="139"/>
      <c r="N5" s="143"/>
      <c r="O5" s="125"/>
      <c r="P5" s="125"/>
    </row>
    <row r="6" spans="1:27" ht="15" customHeight="1">
      <c r="A6" s="140" t="s">
        <v>2</v>
      </c>
      <c r="B6" s="140"/>
      <c r="C6" s="140"/>
      <c r="D6" s="141"/>
      <c r="E6" s="141"/>
      <c r="F6" s="141"/>
      <c r="G6" s="142" t="s">
        <v>3</v>
      </c>
      <c r="H6" s="142"/>
      <c r="I6" s="142"/>
      <c r="J6" s="141"/>
      <c r="K6" s="141"/>
      <c r="L6" s="141"/>
      <c r="M6" s="141"/>
      <c r="N6" s="143"/>
      <c r="O6" s="59"/>
      <c r="P6" s="60"/>
    </row>
    <row r="7" spans="1:27" ht="15" customHeight="1">
      <c r="A7" s="142" t="s">
        <v>4</v>
      </c>
      <c r="B7" s="142"/>
      <c r="C7" s="142"/>
      <c r="D7" s="141"/>
      <c r="E7" s="141"/>
      <c r="F7" s="141"/>
      <c r="G7" s="142" t="s">
        <v>3</v>
      </c>
      <c r="H7" s="142"/>
      <c r="I7" s="142"/>
      <c r="J7" s="141"/>
      <c r="K7" s="141"/>
      <c r="L7" s="141"/>
      <c r="M7" s="141"/>
      <c r="N7" s="143"/>
      <c r="O7" s="70"/>
      <c r="P7" s="71"/>
    </row>
    <row r="8" spans="1:27" ht="15" customHeight="1">
      <c r="A8" s="142" t="s">
        <v>5</v>
      </c>
      <c r="B8" s="142"/>
      <c r="C8" s="142"/>
      <c r="D8" s="141"/>
      <c r="E8" s="141"/>
      <c r="F8" s="141"/>
      <c r="G8" s="142" t="s">
        <v>9</v>
      </c>
      <c r="H8" s="142"/>
      <c r="I8" s="142"/>
      <c r="J8" s="141"/>
      <c r="K8" s="141"/>
      <c r="L8" s="141"/>
      <c r="M8" s="141"/>
      <c r="N8" s="143"/>
      <c r="O8" s="70"/>
      <c r="P8" s="71"/>
    </row>
    <row r="9" spans="1:27" ht="15" customHeight="1">
      <c r="A9" s="142" t="s">
        <v>6</v>
      </c>
      <c r="B9" s="142"/>
      <c r="C9" s="142"/>
      <c r="D9" s="141"/>
      <c r="E9" s="141"/>
      <c r="F9" s="141"/>
      <c r="G9" s="142" t="s">
        <v>10</v>
      </c>
      <c r="H9" s="142"/>
      <c r="I9" s="142"/>
      <c r="J9" s="141"/>
      <c r="K9" s="141"/>
      <c r="L9" s="141"/>
      <c r="M9" s="141"/>
      <c r="N9" s="143"/>
      <c r="O9" s="70"/>
      <c r="P9" s="71"/>
    </row>
    <row r="10" spans="1:27" ht="15" customHeight="1">
      <c r="A10" s="142" t="s">
        <v>7</v>
      </c>
      <c r="B10" s="142"/>
      <c r="C10" s="142"/>
      <c r="D10" s="141"/>
      <c r="E10" s="141"/>
      <c r="F10" s="141"/>
      <c r="G10" s="142" t="s">
        <v>11</v>
      </c>
      <c r="H10" s="142"/>
      <c r="I10" s="142"/>
      <c r="J10" s="147">
        <v>45231</v>
      </c>
      <c r="K10" s="141"/>
      <c r="L10" s="141"/>
      <c r="M10" s="141"/>
      <c r="N10" s="143"/>
      <c r="O10" s="70"/>
      <c r="P10" s="71"/>
    </row>
    <row r="11" spans="1:27" ht="15" customHeight="1">
      <c r="A11" s="142" t="s">
        <v>12</v>
      </c>
      <c r="B11" s="142"/>
      <c r="C11" s="142"/>
      <c r="D11" s="148">
        <v>45264</v>
      </c>
      <c r="E11" s="141"/>
      <c r="F11" s="141"/>
      <c r="G11" s="142" t="s">
        <v>13</v>
      </c>
      <c r="H11" s="142"/>
      <c r="I11" s="142"/>
      <c r="J11" s="141"/>
      <c r="K11" s="141"/>
      <c r="L11" s="141"/>
      <c r="M11" s="141"/>
      <c r="N11" s="143"/>
      <c r="O11" s="70"/>
      <c r="P11" s="71"/>
    </row>
    <row r="12" spans="1:27" ht="15" customHeight="1">
      <c r="A12" s="142" t="s">
        <v>14</v>
      </c>
      <c r="B12" s="142"/>
      <c r="C12" s="142"/>
      <c r="D12" s="141">
        <v>2280.46</v>
      </c>
      <c r="E12" s="141"/>
      <c r="F12" s="141"/>
      <c r="G12" s="142" t="s">
        <v>40</v>
      </c>
      <c r="H12" s="142"/>
      <c r="I12" s="142"/>
      <c r="J12" s="141">
        <f>G51+D12</f>
        <v>5290.84</v>
      </c>
      <c r="K12" s="141"/>
      <c r="L12" s="141"/>
      <c r="M12" s="141"/>
      <c r="N12" s="143"/>
      <c r="O12" s="70"/>
      <c r="P12" s="71"/>
    </row>
    <row r="13" spans="1:27" ht="15" customHeight="1">
      <c r="A13" s="142" t="s">
        <v>41</v>
      </c>
      <c r="B13" s="142"/>
      <c r="C13" s="142"/>
      <c r="D13" s="141">
        <v>30</v>
      </c>
      <c r="E13" s="141"/>
      <c r="F13" s="141"/>
      <c r="G13" s="142" t="s">
        <v>42</v>
      </c>
      <c r="H13" s="142"/>
      <c r="I13" s="142"/>
      <c r="J13" s="141">
        <v>30</v>
      </c>
      <c r="K13" s="141"/>
      <c r="L13" s="141"/>
      <c r="M13" s="141"/>
      <c r="N13" s="143"/>
      <c r="O13" s="70"/>
      <c r="P13" s="71"/>
    </row>
    <row r="14" spans="1:27" ht="15" customHeight="1">
      <c r="A14" s="142" t="s">
        <v>43</v>
      </c>
      <c r="B14" s="142"/>
      <c r="C14" s="142"/>
      <c r="D14" s="141">
        <v>20</v>
      </c>
      <c r="E14" s="141"/>
      <c r="F14" s="141"/>
      <c r="G14" s="142" t="s">
        <v>43</v>
      </c>
      <c r="H14" s="142"/>
      <c r="I14" s="142"/>
      <c r="J14" s="141">
        <f>D14</f>
        <v>20</v>
      </c>
      <c r="K14" s="141"/>
      <c r="L14" s="141"/>
      <c r="M14" s="141"/>
      <c r="N14" s="143"/>
      <c r="O14" s="70"/>
      <c r="P14" s="71"/>
    </row>
    <row r="15" spans="1:27" ht="15" customHeight="1">
      <c r="A15" s="142" t="s">
        <v>69</v>
      </c>
      <c r="B15" s="142"/>
      <c r="C15" s="142"/>
      <c r="D15" s="141">
        <f>D13-D14</f>
        <v>10</v>
      </c>
      <c r="E15" s="141"/>
      <c r="F15" s="141"/>
      <c r="G15" s="142" t="s">
        <v>69</v>
      </c>
      <c r="H15" s="142"/>
      <c r="I15" s="142"/>
      <c r="J15" s="141">
        <f>J13-J14</f>
        <v>10</v>
      </c>
      <c r="K15" s="141"/>
      <c r="L15" s="141"/>
      <c r="M15" s="141"/>
      <c r="N15" s="143"/>
      <c r="O15" s="70"/>
      <c r="P15" s="71"/>
    </row>
    <row r="16" spans="1:27" ht="15" customHeight="1">
      <c r="A16" s="142" t="s">
        <v>64</v>
      </c>
      <c r="B16" s="142"/>
      <c r="C16" s="142"/>
      <c r="D16" s="141">
        <v>19595.71</v>
      </c>
      <c r="E16" s="141"/>
      <c r="F16" s="141"/>
      <c r="G16" s="142" t="s">
        <v>63</v>
      </c>
      <c r="H16" s="142"/>
      <c r="I16" s="142"/>
      <c r="J16" s="154">
        <f>J12/D16</f>
        <v>0.26999991324631772</v>
      </c>
      <c r="K16" s="154"/>
      <c r="L16" s="154"/>
      <c r="M16" s="154"/>
      <c r="N16" s="143"/>
      <c r="O16" s="70"/>
      <c r="P16" s="71"/>
    </row>
    <row r="17" spans="1:16" ht="29.25" customHeight="1">
      <c r="A17" s="155" t="s">
        <v>8</v>
      </c>
      <c r="B17" s="155"/>
      <c r="C17" s="155"/>
      <c r="D17" s="156"/>
      <c r="E17" s="156"/>
      <c r="F17" s="156"/>
      <c r="G17" s="156"/>
      <c r="H17" s="156"/>
      <c r="I17" s="156"/>
      <c r="J17" s="156"/>
      <c r="K17" s="156"/>
      <c r="L17" s="156"/>
      <c r="M17" s="156"/>
      <c r="N17" s="143"/>
      <c r="O17" s="21"/>
      <c r="P17" s="22"/>
    </row>
    <row r="18" spans="1:16" ht="15.75">
      <c r="A18" s="149" t="s">
        <v>15</v>
      </c>
      <c r="B18" s="149"/>
      <c r="C18" s="149"/>
      <c r="D18" s="149"/>
      <c r="E18" s="149"/>
      <c r="F18" s="149"/>
      <c r="G18" s="149"/>
      <c r="H18" s="149"/>
      <c r="I18" s="149"/>
      <c r="J18" s="149"/>
      <c r="K18" s="149"/>
      <c r="L18" s="149"/>
      <c r="M18" s="149"/>
      <c r="N18" s="11"/>
      <c r="O18" s="126"/>
      <c r="P18" s="127"/>
    </row>
    <row r="19" spans="1:16" ht="15" customHeight="1">
      <c r="A19" s="150"/>
      <c r="B19" s="150"/>
      <c r="C19" s="151"/>
      <c r="D19" s="151"/>
      <c r="E19" s="151"/>
      <c r="F19" s="151"/>
      <c r="G19" s="136" t="s">
        <v>30</v>
      </c>
      <c r="H19" s="152" t="s">
        <v>128</v>
      </c>
      <c r="I19" s="153"/>
      <c r="J19" s="153"/>
      <c r="K19" s="153"/>
      <c r="L19" s="152" t="s">
        <v>172</v>
      </c>
      <c r="M19" s="153"/>
      <c r="N19" s="188"/>
      <c r="O19" s="121"/>
      <c r="P19" s="122"/>
    </row>
    <row r="20" spans="1:16">
      <c r="A20" s="150"/>
      <c r="B20" s="150"/>
      <c r="C20" s="151"/>
      <c r="D20" s="151"/>
      <c r="E20" s="151"/>
      <c r="F20" s="151"/>
      <c r="G20" s="136"/>
      <c r="H20" s="153"/>
      <c r="I20" s="153"/>
      <c r="J20" s="153"/>
      <c r="K20" s="153"/>
      <c r="L20" s="153"/>
      <c r="M20" s="153"/>
      <c r="N20" s="188"/>
      <c r="O20" s="128"/>
      <c r="P20" s="129"/>
    </row>
    <row r="21" spans="1:16" ht="30" customHeight="1">
      <c r="A21" s="150"/>
      <c r="B21" s="150"/>
      <c r="C21" s="151"/>
      <c r="D21" s="151"/>
      <c r="E21" s="151"/>
      <c r="F21" s="151"/>
      <c r="G21" s="136"/>
      <c r="H21" s="153"/>
      <c r="I21" s="153"/>
      <c r="J21" s="153"/>
      <c r="K21" s="153"/>
      <c r="L21" s="153"/>
      <c r="M21" s="153"/>
      <c r="N21" s="188"/>
      <c r="O21" s="123"/>
      <c r="P21" s="124"/>
    </row>
    <row r="22" spans="1:16" ht="15" customHeight="1">
      <c r="A22" s="150" t="s">
        <v>16</v>
      </c>
      <c r="B22" s="150"/>
      <c r="C22" s="142" t="s">
        <v>17</v>
      </c>
      <c r="D22" s="142"/>
      <c r="E22" s="142"/>
      <c r="F22" s="142"/>
      <c r="G22" s="76">
        <v>0</v>
      </c>
      <c r="H22" s="157">
        <f>$G22/$D$13*$D$14</f>
        <v>0</v>
      </c>
      <c r="I22" s="157"/>
      <c r="J22" s="157"/>
      <c r="K22" s="157"/>
      <c r="L22" s="157">
        <f>G22-H22</f>
        <v>0</v>
      </c>
      <c r="M22" s="157"/>
      <c r="N22" s="189"/>
      <c r="O22" s="130"/>
      <c r="P22" s="131"/>
    </row>
    <row r="23" spans="1:16" ht="15.75">
      <c r="A23" s="150"/>
      <c r="B23" s="150"/>
      <c r="C23" s="142" t="s">
        <v>18</v>
      </c>
      <c r="D23" s="142"/>
      <c r="E23" s="142"/>
      <c r="F23" s="142"/>
      <c r="G23" s="76">
        <v>0</v>
      </c>
      <c r="H23" s="157">
        <f t="shared" ref="H23:H39" si="0">$G23/$D$13*$D$14</f>
        <v>0</v>
      </c>
      <c r="I23" s="157"/>
      <c r="J23" s="157"/>
      <c r="K23" s="157"/>
      <c r="L23" s="157">
        <f t="shared" ref="L23:L39" si="1">G23-H23</f>
        <v>0</v>
      </c>
      <c r="M23" s="157"/>
      <c r="N23" s="189"/>
      <c r="O23" s="132"/>
      <c r="P23" s="133"/>
    </row>
    <row r="24" spans="1:16" ht="15.75">
      <c r="A24" s="150"/>
      <c r="B24" s="150"/>
      <c r="C24" s="142" t="s">
        <v>19</v>
      </c>
      <c r="D24" s="142"/>
      <c r="E24" s="142"/>
      <c r="F24" s="142"/>
      <c r="G24" s="76">
        <v>0</v>
      </c>
      <c r="H24" s="157">
        <f t="shared" si="0"/>
        <v>0</v>
      </c>
      <c r="I24" s="157"/>
      <c r="J24" s="157"/>
      <c r="K24" s="157"/>
      <c r="L24" s="157">
        <f t="shared" si="1"/>
        <v>0</v>
      </c>
      <c r="M24" s="157"/>
      <c r="N24" s="189"/>
      <c r="O24" s="132"/>
      <c r="P24" s="133"/>
    </row>
    <row r="25" spans="1:16" ht="15.75">
      <c r="A25" s="150"/>
      <c r="B25" s="150"/>
      <c r="C25" s="142" t="s">
        <v>20</v>
      </c>
      <c r="D25" s="142"/>
      <c r="E25" s="142"/>
      <c r="F25" s="142"/>
      <c r="G25" s="76">
        <v>0</v>
      </c>
      <c r="H25" s="157">
        <f t="shared" si="0"/>
        <v>0</v>
      </c>
      <c r="I25" s="157"/>
      <c r="J25" s="157"/>
      <c r="K25" s="157"/>
      <c r="L25" s="157">
        <f t="shared" si="1"/>
        <v>0</v>
      </c>
      <c r="M25" s="157"/>
      <c r="N25" s="189"/>
      <c r="O25" s="132"/>
      <c r="P25" s="133"/>
    </row>
    <row r="26" spans="1:16" ht="15.75">
      <c r="A26" s="150"/>
      <c r="B26" s="150"/>
      <c r="C26" s="142" t="s">
        <v>21</v>
      </c>
      <c r="D26" s="142"/>
      <c r="E26" s="142"/>
      <c r="F26" s="142"/>
      <c r="G26" s="76">
        <v>0</v>
      </c>
      <c r="H26" s="157">
        <f t="shared" si="0"/>
        <v>0</v>
      </c>
      <c r="I26" s="157"/>
      <c r="J26" s="157"/>
      <c r="K26" s="157"/>
      <c r="L26" s="157">
        <f t="shared" si="1"/>
        <v>0</v>
      </c>
      <c r="M26" s="157"/>
      <c r="N26" s="189"/>
      <c r="O26" s="132"/>
      <c r="P26" s="133"/>
    </row>
    <row r="27" spans="1:16" ht="15.75">
      <c r="A27" s="150"/>
      <c r="B27" s="150"/>
      <c r="C27" s="142" t="s">
        <v>100</v>
      </c>
      <c r="D27" s="142"/>
      <c r="E27" s="142"/>
      <c r="F27" s="142"/>
      <c r="G27" s="76">
        <v>1158.77</v>
      </c>
      <c r="H27" s="157">
        <f>G27</f>
        <v>1158.77</v>
      </c>
      <c r="I27" s="157"/>
      <c r="J27" s="157"/>
      <c r="K27" s="157"/>
      <c r="L27" s="157">
        <f t="shared" si="1"/>
        <v>0</v>
      </c>
      <c r="M27" s="157"/>
      <c r="N27" s="189"/>
      <c r="O27" s="132"/>
      <c r="P27" s="133"/>
    </row>
    <row r="28" spans="1:16" ht="15.75">
      <c r="A28" s="150"/>
      <c r="B28" s="150"/>
      <c r="C28" s="142" t="s">
        <v>101</v>
      </c>
      <c r="D28" s="142"/>
      <c r="E28" s="142"/>
      <c r="F28" s="142"/>
      <c r="G28" s="76">
        <v>637.25</v>
      </c>
      <c r="H28" s="157">
        <f>G28</f>
        <v>637.25</v>
      </c>
      <c r="I28" s="157"/>
      <c r="J28" s="157"/>
      <c r="K28" s="157"/>
      <c r="L28" s="157">
        <f t="shared" si="1"/>
        <v>0</v>
      </c>
      <c r="M28" s="157"/>
      <c r="N28" s="189"/>
      <c r="O28" s="132"/>
      <c r="P28" s="133"/>
    </row>
    <row r="29" spans="1:16" ht="15.75">
      <c r="A29" s="150"/>
      <c r="B29" s="150"/>
      <c r="C29" s="142" t="s">
        <v>107</v>
      </c>
      <c r="D29" s="142"/>
      <c r="E29" s="142"/>
      <c r="F29" s="142"/>
      <c r="G29" s="76">
        <v>0</v>
      </c>
      <c r="H29" s="157">
        <f>G29</f>
        <v>0</v>
      </c>
      <c r="I29" s="157"/>
      <c r="J29" s="157"/>
      <c r="K29" s="157"/>
      <c r="L29" s="157">
        <f t="shared" si="1"/>
        <v>0</v>
      </c>
      <c r="M29" s="157"/>
      <c r="N29" s="189"/>
      <c r="O29" s="132"/>
      <c r="P29" s="133"/>
    </row>
    <row r="30" spans="1:16" ht="15.75">
      <c r="A30" s="150"/>
      <c r="B30" s="150"/>
      <c r="C30" s="142" t="s">
        <v>22</v>
      </c>
      <c r="D30" s="142"/>
      <c r="E30" s="142"/>
      <c r="F30" s="142"/>
      <c r="G30" s="76">
        <v>0</v>
      </c>
      <c r="H30" s="157">
        <f>G30</f>
        <v>0</v>
      </c>
      <c r="I30" s="157"/>
      <c r="J30" s="157"/>
      <c r="K30" s="157"/>
      <c r="L30" s="157">
        <f t="shared" si="1"/>
        <v>0</v>
      </c>
      <c r="M30" s="157"/>
      <c r="N30" s="189"/>
      <c r="O30" s="132"/>
      <c r="P30" s="133"/>
    </row>
    <row r="31" spans="1:16" ht="15.75">
      <c r="A31" s="150"/>
      <c r="B31" s="150"/>
      <c r="C31" s="142" t="s">
        <v>23</v>
      </c>
      <c r="D31" s="142"/>
      <c r="E31" s="142"/>
      <c r="F31" s="142"/>
      <c r="G31" s="76">
        <v>0</v>
      </c>
      <c r="H31" s="157">
        <f t="shared" si="0"/>
        <v>0</v>
      </c>
      <c r="I31" s="157"/>
      <c r="J31" s="157"/>
      <c r="K31" s="157"/>
      <c r="L31" s="157">
        <f t="shared" si="1"/>
        <v>0</v>
      </c>
      <c r="M31" s="157"/>
      <c r="N31" s="189"/>
      <c r="O31" s="132"/>
      <c r="P31" s="133"/>
    </row>
    <row r="32" spans="1:16" ht="15.75">
      <c r="A32" s="150"/>
      <c r="B32" s="150"/>
      <c r="C32" s="142" t="s">
        <v>24</v>
      </c>
      <c r="D32" s="142"/>
      <c r="E32" s="142"/>
      <c r="F32" s="142"/>
      <c r="G32" s="76">
        <v>21987.5</v>
      </c>
      <c r="H32" s="157">
        <f t="shared" si="0"/>
        <v>14658.333333333332</v>
      </c>
      <c r="I32" s="157"/>
      <c r="J32" s="157"/>
      <c r="K32" s="157"/>
      <c r="L32" s="157">
        <f t="shared" si="1"/>
        <v>7329.1666666666679</v>
      </c>
      <c r="M32" s="157"/>
      <c r="N32" s="189"/>
      <c r="O32" s="132"/>
      <c r="P32" s="133"/>
    </row>
    <row r="33" spans="1:18" ht="15.75">
      <c r="A33" s="150"/>
      <c r="B33" s="150"/>
      <c r="C33" s="142" t="s">
        <v>25</v>
      </c>
      <c r="D33" s="142"/>
      <c r="E33" s="142"/>
      <c r="F33" s="142"/>
      <c r="G33" s="76">
        <v>11457.67</v>
      </c>
      <c r="H33" s="157">
        <f t="shared" si="0"/>
        <v>7638.4466666666667</v>
      </c>
      <c r="I33" s="157"/>
      <c r="J33" s="157"/>
      <c r="K33" s="157"/>
      <c r="L33" s="157">
        <f t="shared" si="1"/>
        <v>3819.2233333333334</v>
      </c>
      <c r="M33" s="157"/>
      <c r="N33" s="189"/>
      <c r="O33" s="132"/>
      <c r="P33" s="133"/>
    </row>
    <row r="34" spans="1:18" ht="15.75">
      <c r="A34" s="150"/>
      <c r="B34" s="150"/>
      <c r="C34" s="142" t="s">
        <v>26</v>
      </c>
      <c r="D34" s="142"/>
      <c r="E34" s="142"/>
      <c r="F34" s="142"/>
      <c r="G34" s="76">
        <v>0</v>
      </c>
      <c r="H34" s="157">
        <f t="shared" si="0"/>
        <v>0</v>
      </c>
      <c r="I34" s="157"/>
      <c r="J34" s="157"/>
      <c r="K34" s="157"/>
      <c r="L34" s="157">
        <f t="shared" si="1"/>
        <v>0</v>
      </c>
      <c r="M34" s="157"/>
      <c r="N34" s="189"/>
      <c r="O34" s="132"/>
      <c r="P34" s="133"/>
    </row>
    <row r="35" spans="1:18" ht="15.75">
      <c r="A35" s="150"/>
      <c r="B35" s="150"/>
      <c r="C35" s="142" t="s">
        <v>27</v>
      </c>
      <c r="D35" s="142"/>
      <c r="E35" s="142"/>
      <c r="F35" s="142"/>
      <c r="G35" s="76">
        <v>0</v>
      </c>
      <c r="H35" s="157">
        <f t="shared" si="0"/>
        <v>0</v>
      </c>
      <c r="I35" s="157"/>
      <c r="J35" s="157"/>
      <c r="K35" s="157"/>
      <c r="L35" s="157">
        <f t="shared" si="1"/>
        <v>0</v>
      </c>
      <c r="M35" s="157"/>
      <c r="N35" s="189"/>
      <c r="O35" s="132"/>
      <c r="P35" s="133"/>
    </row>
    <row r="36" spans="1:18" ht="15.75">
      <c r="A36" s="150"/>
      <c r="B36" s="150"/>
      <c r="C36" s="142" t="s">
        <v>28</v>
      </c>
      <c r="D36" s="142"/>
      <c r="E36" s="142"/>
      <c r="F36" s="142"/>
      <c r="G36" s="76">
        <v>0</v>
      </c>
      <c r="H36" s="157">
        <f t="shared" si="0"/>
        <v>0</v>
      </c>
      <c r="I36" s="157"/>
      <c r="J36" s="157"/>
      <c r="K36" s="157"/>
      <c r="L36" s="157">
        <f t="shared" si="1"/>
        <v>0</v>
      </c>
      <c r="M36" s="157"/>
      <c r="N36" s="189"/>
      <c r="O36" s="132"/>
      <c r="P36" s="133"/>
      <c r="R36" s="9"/>
    </row>
    <row r="37" spans="1:18" ht="15.75">
      <c r="A37" s="150"/>
      <c r="B37" s="150"/>
      <c r="C37" s="142" t="s">
        <v>51</v>
      </c>
      <c r="D37" s="142"/>
      <c r="E37" s="142"/>
      <c r="F37" s="142"/>
      <c r="G37" s="76">
        <v>8138.89</v>
      </c>
      <c r="H37" s="157">
        <f t="shared" si="0"/>
        <v>5425.9266666666663</v>
      </c>
      <c r="I37" s="157"/>
      <c r="J37" s="157"/>
      <c r="K37" s="157"/>
      <c r="L37" s="157">
        <f t="shared" si="1"/>
        <v>2712.963333333334</v>
      </c>
      <c r="M37" s="157"/>
      <c r="N37" s="189"/>
      <c r="O37" s="132"/>
      <c r="P37" s="133"/>
    </row>
    <row r="38" spans="1:18" ht="15.75">
      <c r="A38" s="150"/>
      <c r="B38" s="150"/>
      <c r="C38" s="142" t="s">
        <v>104</v>
      </c>
      <c r="D38" s="142"/>
      <c r="E38" s="142"/>
      <c r="F38" s="142"/>
      <c r="G38" s="76">
        <v>0</v>
      </c>
      <c r="H38" s="157">
        <f t="shared" si="0"/>
        <v>0</v>
      </c>
      <c r="I38" s="157"/>
      <c r="J38" s="157"/>
      <c r="K38" s="157"/>
      <c r="L38" s="157">
        <f t="shared" si="1"/>
        <v>0</v>
      </c>
      <c r="M38" s="157"/>
      <c r="N38" s="189"/>
      <c r="O38" s="132"/>
      <c r="P38" s="133"/>
    </row>
    <row r="39" spans="1:18" ht="15.75">
      <c r="A39" s="150"/>
      <c r="B39" s="150"/>
      <c r="C39" s="142" t="s">
        <v>104</v>
      </c>
      <c r="D39" s="142"/>
      <c r="E39" s="142"/>
      <c r="F39" s="142"/>
      <c r="G39" s="76">
        <v>0</v>
      </c>
      <c r="H39" s="157">
        <f t="shared" si="0"/>
        <v>0</v>
      </c>
      <c r="I39" s="157"/>
      <c r="J39" s="157"/>
      <c r="K39" s="157"/>
      <c r="L39" s="157">
        <f t="shared" si="1"/>
        <v>0</v>
      </c>
      <c r="M39" s="157"/>
      <c r="N39" s="189"/>
      <c r="O39" s="134"/>
      <c r="P39" s="135"/>
    </row>
    <row r="40" spans="1:18" ht="18.75">
      <c r="A40" s="158" t="s">
        <v>33</v>
      </c>
      <c r="B40" s="158"/>
      <c r="C40" s="141"/>
      <c r="D40" s="141"/>
      <c r="E40" s="141"/>
      <c r="F40" s="141"/>
      <c r="G40" s="76">
        <f>SUM(G22:G39)</f>
        <v>43380.08</v>
      </c>
      <c r="H40" s="157">
        <f>SUM(H22:K39)</f>
        <v>29518.726666666666</v>
      </c>
      <c r="I40" s="157"/>
      <c r="J40" s="157"/>
      <c r="K40" s="157"/>
      <c r="L40" s="159">
        <f>G40-H40</f>
        <v>13861.353333333336</v>
      </c>
      <c r="M40" s="159"/>
      <c r="N40" s="20">
        <v>1</v>
      </c>
      <c r="O40" s="126"/>
      <c r="P40" s="127"/>
    </row>
    <row r="41" spans="1:18" ht="43.5" customHeight="1">
      <c r="A41" s="149" t="s">
        <v>39</v>
      </c>
      <c r="B41" s="149"/>
      <c r="C41" s="149"/>
      <c r="D41" s="149"/>
      <c r="E41" s="149"/>
      <c r="F41" s="149"/>
      <c r="G41" s="149"/>
      <c r="H41" s="149"/>
      <c r="I41" s="149"/>
      <c r="J41" s="149"/>
      <c r="K41" s="149"/>
      <c r="L41" s="149"/>
      <c r="M41" s="149"/>
      <c r="N41" s="11"/>
      <c r="O41" s="136" t="s">
        <v>99</v>
      </c>
      <c r="P41" s="136"/>
    </row>
    <row r="42" spans="1:18" ht="31.5" customHeight="1">
      <c r="A42" s="162"/>
      <c r="B42" s="162"/>
      <c r="C42" s="149" t="s">
        <v>35</v>
      </c>
      <c r="D42" s="149"/>
      <c r="E42" s="149"/>
      <c r="F42" s="149"/>
      <c r="G42" s="46" t="s">
        <v>36</v>
      </c>
      <c r="H42" s="152" t="s">
        <v>37</v>
      </c>
      <c r="I42" s="152"/>
      <c r="J42" s="152"/>
      <c r="K42" s="152"/>
      <c r="L42" s="152" t="s">
        <v>38</v>
      </c>
      <c r="M42" s="152"/>
      <c r="N42" s="13"/>
      <c r="O42" s="46" t="s">
        <v>61</v>
      </c>
      <c r="P42" s="46" t="s">
        <v>62</v>
      </c>
    </row>
    <row r="43" spans="1:18" ht="15" customHeight="1">
      <c r="A43" s="162" t="s">
        <v>105</v>
      </c>
      <c r="B43" s="162"/>
      <c r="C43" s="140" t="s">
        <v>93</v>
      </c>
      <c r="D43" s="140"/>
      <c r="E43" s="140"/>
      <c r="F43" s="140"/>
      <c r="G43" s="92">
        <v>1879.27</v>
      </c>
      <c r="H43" s="161">
        <f>$G43/$J$13*$J$14</f>
        <v>1252.8466666666666</v>
      </c>
      <c r="I43" s="161"/>
      <c r="J43" s="161"/>
      <c r="K43" s="161"/>
      <c r="L43" s="161">
        <f>G43-H43</f>
        <v>626.4233333333334</v>
      </c>
      <c r="M43" s="161"/>
      <c r="N43" s="190"/>
      <c r="O43" s="160">
        <f>L43+L44</f>
        <v>1053.5300000000002</v>
      </c>
      <c r="P43" s="45"/>
    </row>
    <row r="44" spans="1:18" ht="15.75">
      <c r="A44" s="162"/>
      <c r="B44" s="162"/>
      <c r="C44" s="140" t="s">
        <v>92</v>
      </c>
      <c r="D44" s="140"/>
      <c r="E44" s="140"/>
      <c r="F44" s="140"/>
      <c r="G44" s="92">
        <v>1281.32</v>
      </c>
      <c r="H44" s="161">
        <f t="shared" ref="H44:H46" si="2">$G44/$J$13*$J$14</f>
        <v>854.21333333333325</v>
      </c>
      <c r="I44" s="161"/>
      <c r="J44" s="161"/>
      <c r="K44" s="161"/>
      <c r="L44" s="161">
        <f t="shared" ref="L44:L46" si="3">G44-H44</f>
        <v>427.10666666666668</v>
      </c>
      <c r="M44" s="161"/>
      <c r="N44" s="190"/>
      <c r="O44" s="153"/>
      <c r="P44" s="45"/>
    </row>
    <row r="45" spans="1:18" ht="15.75">
      <c r="A45" s="162"/>
      <c r="B45" s="162"/>
      <c r="C45" s="140" t="s">
        <v>94</v>
      </c>
      <c r="D45" s="140"/>
      <c r="E45" s="140"/>
      <c r="F45" s="140"/>
      <c r="G45" s="92">
        <v>1537.58</v>
      </c>
      <c r="H45" s="161">
        <f t="shared" si="2"/>
        <v>1025.0533333333333</v>
      </c>
      <c r="I45" s="161"/>
      <c r="J45" s="161"/>
      <c r="K45" s="161"/>
      <c r="L45" s="161">
        <f t="shared" si="3"/>
        <v>512.52666666666664</v>
      </c>
      <c r="M45" s="161"/>
      <c r="N45" s="190"/>
      <c r="O45" s="45"/>
      <c r="P45" s="160">
        <f>L45+L46</f>
        <v>797.26333333333332</v>
      </c>
    </row>
    <row r="46" spans="1:18" ht="13.5" customHeight="1">
      <c r="A46" s="162"/>
      <c r="B46" s="162"/>
      <c r="C46" s="140" t="s">
        <v>91</v>
      </c>
      <c r="D46" s="140"/>
      <c r="E46" s="140"/>
      <c r="F46" s="140"/>
      <c r="G46" s="92">
        <v>854.21</v>
      </c>
      <c r="H46" s="161">
        <f t="shared" si="2"/>
        <v>569.47333333333336</v>
      </c>
      <c r="I46" s="161"/>
      <c r="J46" s="161"/>
      <c r="K46" s="161"/>
      <c r="L46" s="161">
        <f t="shared" si="3"/>
        <v>284.73666666666668</v>
      </c>
      <c r="M46" s="161"/>
      <c r="N46" s="190"/>
      <c r="O46" s="45"/>
      <c r="P46" s="153"/>
    </row>
    <row r="47" spans="1:18" ht="15.75" customHeight="1">
      <c r="A47" s="158" t="s">
        <v>33</v>
      </c>
      <c r="B47" s="158"/>
      <c r="C47" s="153"/>
      <c r="D47" s="153"/>
      <c r="E47" s="153"/>
      <c r="F47" s="153"/>
      <c r="G47" s="92"/>
      <c r="H47" s="161"/>
      <c r="I47" s="161"/>
      <c r="J47" s="161"/>
      <c r="K47" s="161"/>
      <c r="L47" s="168">
        <f>SUM(L43:M46)</f>
        <v>1850.7933333333335</v>
      </c>
      <c r="M47" s="168"/>
      <c r="N47" s="11">
        <v>2</v>
      </c>
      <c r="O47" s="137"/>
      <c r="P47" s="138"/>
    </row>
    <row r="48" spans="1:18" ht="20.25" customHeight="1">
      <c r="A48" s="153" t="s">
        <v>44</v>
      </c>
      <c r="B48" s="153"/>
      <c r="C48" s="153"/>
      <c r="D48" s="153"/>
      <c r="E48" s="153"/>
      <c r="F48" s="153"/>
      <c r="G48" s="153"/>
      <c r="H48" s="153"/>
      <c r="I48" s="153"/>
      <c r="J48" s="153"/>
      <c r="K48" s="153"/>
      <c r="L48" s="153"/>
      <c r="M48" s="153"/>
      <c r="N48" s="12"/>
      <c r="O48" s="126"/>
      <c r="P48" s="127"/>
    </row>
    <row r="49" spans="1:16" ht="15" customHeight="1">
      <c r="A49" s="150" t="s">
        <v>45</v>
      </c>
      <c r="B49" s="150"/>
      <c r="C49" s="170" t="s">
        <v>46</v>
      </c>
      <c r="D49" s="170"/>
      <c r="E49" s="170"/>
      <c r="F49" s="170"/>
      <c r="G49" s="172" t="s">
        <v>47</v>
      </c>
      <c r="H49" s="172" t="s">
        <v>53</v>
      </c>
      <c r="I49" s="172"/>
      <c r="J49" s="172"/>
      <c r="K49" s="172"/>
      <c r="L49" s="172" t="s">
        <v>48</v>
      </c>
      <c r="M49" s="172"/>
      <c r="N49" s="191"/>
      <c r="O49" s="121"/>
      <c r="P49" s="122"/>
    </row>
    <row r="50" spans="1:16" ht="65.25" customHeight="1">
      <c r="A50" s="150"/>
      <c r="B50" s="150"/>
      <c r="C50" s="170"/>
      <c r="D50" s="170"/>
      <c r="E50" s="170"/>
      <c r="F50" s="170"/>
      <c r="G50" s="172"/>
      <c r="H50" s="172"/>
      <c r="I50" s="172"/>
      <c r="J50" s="172"/>
      <c r="K50" s="172"/>
      <c r="L50" s="172"/>
      <c r="M50" s="172"/>
      <c r="N50" s="191"/>
      <c r="O50" s="123"/>
      <c r="P50" s="124"/>
    </row>
    <row r="51" spans="1:16" ht="15.75">
      <c r="A51" s="150"/>
      <c r="B51" s="150"/>
      <c r="C51" s="140" t="s">
        <v>49</v>
      </c>
      <c r="D51" s="140"/>
      <c r="E51" s="140"/>
      <c r="F51" s="140"/>
      <c r="G51" s="92">
        <v>3010.38</v>
      </c>
      <c r="H51" s="161">
        <f>(J12/D13*D14)-D12</f>
        <v>1246.7666666666664</v>
      </c>
      <c r="I51" s="161"/>
      <c r="J51" s="161"/>
      <c r="K51" s="161"/>
      <c r="L51" s="161">
        <f>IF(H51&lt;=0,G51,G51-H51)</f>
        <v>1763.6133333333337</v>
      </c>
      <c r="M51" s="161"/>
      <c r="N51" s="189"/>
      <c r="O51" s="121"/>
      <c r="P51" s="122"/>
    </row>
    <row r="52" spans="1:16" ht="15.75">
      <c r="A52" s="150"/>
      <c r="B52" s="150"/>
      <c r="C52" s="140" t="s">
        <v>50</v>
      </c>
      <c r="D52" s="140"/>
      <c r="E52" s="140"/>
      <c r="F52" s="140"/>
      <c r="G52" s="92">
        <v>213.81</v>
      </c>
      <c r="H52" s="161">
        <f>G52</f>
        <v>213.81</v>
      </c>
      <c r="I52" s="161"/>
      <c r="J52" s="161"/>
      <c r="K52" s="161"/>
      <c r="L52" s="161">
        <f>G52-H52</f>
        <v>0</v>
      </c>
      <c r="M52" s="161"/>
      <c r="N52" s="189"/>
      <c r="O52" s="123"/>
      <c r="P52" s="124"/>
    </row>
    <row r="53" spans="1:16" ht="18.75">
      <c r="A53" s="158" t="s">
        <v>33</v>
      </c>
      <c r="B53" s="158"/>
      <c r="C53" s="151"/>
      <c r="D53" s="151"/>
      <c r="E53" s="151"/>
      <c r="F53" s="151"/>
      <c r="G53" s="92"/>
      <c r="H53" s="161"/>
      <c r="I53" s="161"/>
      <c r="J53" s="161"/>
      <c r="K53" s="161"/>
      <c r="L53" s="168">
        <f>L51</f>
        <v>1763.6133333333337</v>
      </c>
      <c r="M53" s="168"/>
      <c r="N53" s="20">
        <v>3</v>
      </c>
      <c r="O53" s="126"/>
      <c r="P53" s="127"/>
    </row>
    <row r="54" spans="1:16" ht="18.75">
      <c r="A54" s="153" t="s">
        <v>102</v>
      </c>
      <c r="B54" s="153"/>
      <c r="C54" s="153"/>
      <c r="D54" s="153"/>
      <c r="E54" s="153"/>
      <c r="F54" s="153"/>
      <c r="G54" s="153"/>
      <c r="H54" s="153"/>
      <c r="I54" s="153"/>
      <c r="J54" s="153"/>
      <c r="K54" s="153"/>
      <c r="L54" s="153"/>
      <c r="M54" s="153"/>
      <c r="N54" s="20"/>
      <c r="O54" s="39"/>
      <c r="P54" s="40"/>
    </row>
    <row r="55" spans="1:16">
      <c r="A55" s="150" t="s">
        <v>103</v>
      </c>
      <c r="B55" s="150"/>
      <c r="C55" s="169" t="s">
        <v>60</v>
      </c>
      <c r="D55" s="170"/>
      <c r="E55" s="170"/>
      <c r="F55" s="170"/>
      <c r="G55" s="171">
        <f>L40-L53</f>
        <v>12097.740000000002</v>
      </c>
      <c r="H55" s="171"/>
      <c r="I55" s="171"/>
      <c r="J55" s="171"/>
      <c r="K55" s="171"/>
      <c r="L55" s="171"/>
      <c r="M55" s="171"/>
      <c r="N55" s="187"/>
      <c r="O55" s="121"/>
      <c r="P55" s="122"/>
    </row>
    <row r="56" spans="1:16">
      <c r="A56" s="150"/>
      <c r="B56" s="150"/>
      <c r="C56" s="170"/>
      <c r="D56" s="170"/>
      <c r="E56" s="170"/>
      <c r="F56" s="170"/>
      <c r="G56" s="171"/>
      <c r="H56" s="171"/>
      <c r="I56" s="171"/>
      <c r="J56" s="171"/>
      <c r="K56" s="171"/>
      <c r="L56" s="171"/>
      <c r="M56" s="171"/>
      <c r="N56" s="187"/>
      <c r="O56" s="123"/>
      <c r="P56" s="124"/>
    </row>
    <row r="59" spans="1:16" ht="33" customHeight="1">
      <c r="A59" s="165" t="s">
        <v>182</v>
      </c>
      <c r="B59" s="165"/>
      <c r="C59" s="165"/>
      <c r="D59" s="165"/>
      <c r="F59" s="166" t="s">
        <v>183</v>
      </c>
      <c r="G59" s="166"/>
      <c r="H59" s="166"/>
      <c r="I59" s="166"/>
      <c r="J59" s="166"/>
      <c r="L59" s="185"/>
      <c r="M59" s="185"/>
      <c r="N59" s="185"/>
      <c r="O59" s="185"/>
    </row>
    <row r="60" spans="1:16">
      <c r="A60" s="163" t="s">
        <v>54</v>
      </c>
      <c r="B60" s="163"/>
      <c r="C60" s="163"/>
      <c r="D60" s="90">
        <f>H32</f>
        <v>14658.333333333332</v>
      </c>
      <c r="F60" s="163" t="s">
        <v>65</v>
      </c>
      <c r="G60" s="163"/>
      <c r="H60" s="163"/>
      <c r="I60" s="163"/>
      <c r="J60" s="90">
        <f>D16/D13*D14</f>
        <v>13063.806666666667</v>
      </c>
      <c r="L60" s="186"/>
      <c r="M60" s="186"/>
      <c r="N60" s="186"/>
      <c r="O60" s="186"/>
    </row>
    <row r="61" spans="1:16">
      <c r="A61" s="163" t="s">
        <v>55</v>
      </c>
      <c r="B61" s="163"/>
      <c r="C61" s="163"/>
      <c r="D61" s="90">
        <f>H45+H46</f>
        <v>1594.5266666666666</v>
      </c>
      <c r="F61" s="167" t="s">
        <v>66</v>
      </c>
      <c r="G61" s="167"/>
      <c r="H61" s="167"/>
      <c r="I61" s="167"/>
      <c r="J61" s="90">
        <f>(J60*J16)-D12</f>
        <v>1246.7666666666673</v>
      </c>
      <c r="L61" s="186"/>
      <c r="M61" s="186"/>
      <c r="N61" s="186"/>
      <c r="O61" s="186"/>
    </row>
    <row r="62" spans="1:16" ht="30">
      <c r="A62" s="163" t="s">
        <v>56</v>
      </c>
      <c r="B62" s="163"/>
      <c r="C62" s="163"/>
      <c r="D62" s="90">
        <f>D60-D61</f>
        <v>13063.806666666665</v>
      </c>
      <c r="F62" s="163" t="s">
        <v>67</v>
      </c>
      <c r="G62" s="163"/>
      <c r="H62" s="163"/>
      <c r="I62" s="163"/>
      <c r="J62" s="91">
        <f>IF(J61&lt;=0,G51,G51-J61)</f>
        <v>1763.6133333333328</v>
      </c>
      <c r="K62" s="97" t="s">
        <v>185</v>
      </c>
    </row>
    <row r="63" spans="1:16">
      <c r="A63" s="163" t="s">
        <v>57</v>
      </c>
      <c r="B63" s="163"/>
      <c r="C63" s="163"/>
      <c r="D63" s="90">
        <v>0.27</v>
      </c>
      <c r="F63" s="164"/>
      <c r="G63" s="164"/>
      <c r="H63" s="164"/>
      <c r="I63" s="5"/>
    </row>
    <row r="64" spans="1:16">
      <c r="A64" s="163" t="s">
        <v>58</v>
      </c>
      <c r="B64" s="163"/>
      <c r="C64" s="163"/>
      <c r="D64" s="90">
        <f>(D62*D63)-D12</f>
        <v>1246.7678000000001</v>
      </c>
      <c r="F64" s="164"/>
      <c r="G64" s="164"/>
      <c r="H64" s="164"/>
      <c r="I64" s="4"/>
    </row>
    <row r="65" spans="1:15" ht="30.75" thickBot="1">
      <c r="A65" s="163" t="s">
        <v>59</v>
      </c>
      <c r="B65" s="163"/>
      <c r="C65" s="163"/>
      <c r="D65" s="91">
        <f>IF(D64&lt;=0,G51,G51-D64)</f>
        <v>1763.6122</v>
      </c>
      <c r="E65" s="97" t="s">
        <v>185</v>
      </c>
      <c r="F65" s="164"/>
      <c r="G65" s="164"/>
      <c r="H65" s="164"/>
      <c r="I65" s="4"/>
    </row>
    <row r="66" spans="1:15" ht="37.5" customHeight="1">
      <c r="F66" s="176"/>
      <c r="G66" s="177"/>
      <c r="H66" s="177"/>
      <c r="I66" s="177"/>
      <c r="J66" s="177"/>
      <c r="K66" s="177"/>
      <c r="L66" s="177"/>
      <c r="M66" s="177"/>
      <c r="N66" s="177"/>
      <c r="O66" s="178"/>
    </row>
    <row r="67" spans="1:15" ht="32.1" customHeight="1">
      <c r="F67" s="179"/>
      <c r="G67" s="180"/>
      <c r="H67" s="180"/>
      <c r="I67" s="180"/>
      <c r="J67" s="180"/>
      <c r="K67" s="180"/>
      <c r="L67" s="180"/>
      <c r="M67" s="180"/>
      <c r="N67" s="180"/>
      <c r="O67" s="181"/>
    </row>
    <row r="68" spans="1:15" ht="45.6" customHeight="1">
      <c r="F68" s="173"/>
      <c r="G68" s="174"/>
      <c r="H68" s="174"/>
      <c r="I68" s="174"/>
      <c r="J68" s="174"/>
      <c r="K68" s="174"/>
      <c r="L68" s="174"/>
      <c r="M68" s="174"/>
      <c r="N68" s="174"/>
      <c r="O68" s="175"/>
    </row>
    <row r="69" spans="1:15" ht="39.950000000000003" customHeight="1" thickBot="1">
      <c r="F69" s="182"/>
      <c r="G69" s="183"/>
      <c r="H69" s="183"/>
      <c r="I69" s="183"/>
      <c r="J69" s="183"/>
      <c r="K69" s="183"/>
      <c r="L69" s="183"/>
      <c r="M69" s="183"/>
      <c r="N69" s="183"/>
      <c r="O69" s="184"/>
    </row>
  </sheetData>
  <mergeCells count="201">
    <mergeCell ref="F68:O68"/>
    <mergeCell ref="F66:O66"/>
    <mergeCell ref="F67:O67"/>
    <mergeCell ref="F69:O69"/>
    <mergeCell ref="L59:O59"/>
    <mergeCell ref="L60:O60"/>
    <mergeCell ref="L61:O61"/>
    <mergeCell ref="N55:N56"/>
    <mergeCell ref="N19:N21"/>
    <mergeCell ref="N22:N39"/>
    <mergeCell ref="N43:N44"/>
    <mergeCell ref="N45:N46"/>
    <mergeCell ref="N49:N50"/>
    <mergeCell ref="N51:N52"/>
    <mergeCell ref="A41:M41"/>
    <mergeCell ref="A42:B42"/>
    <mergeCell ref="C42:F42"/>
    <mergeCell ref="H42:K42"/>
    <mergeCell ref="L42:M42"/>
    <mergeCell ref="L45:M45"/>
    <mergeCell ref="C38:F38"/>
    <mergeCell ref="H38:K38"/>
    <mergeCell ref="L38:M38"/>
    <mergeCell ref="C39:F39"/>
    <mergeCell ref="A65:C65"/>
    <mergeCell ref="F65:H65"/>
    <mergeCell ref="H51:K51"/>
    <mergeCell ref="L51:M51"/>
    <mergeCell ref="C52:F52"/>
    <mergeCell ref="H52:K52"/>
    <mergeCell ref="L52:M52"/>
    <mergeCell ref="A47:B47"/>
    <mergeCell ref="C47:F47"/>
    <mergeCell ref="H47:K47"/>
    <mergeCell ref="L47:M47"/>
    <mergeCell ref="A48:M48"/>
    <mergeCell ref="A49:B52"/>
    <mergeCell ref="C49:F50"/>
    <mergeCell ref="G49:G50"/>
    <mergeCell ref="H49:K50"/>
    <mergeCell ref="L49:M50"/>
    <mergeCell ref="A54:M54"/>
    <mergeCell ref="A15:C15"/>
    <mergeCell ref="D15:F15"/>
    <mergeCell ref="G15:I15"/>
    <mergeCell ref="J15:M15"/>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L53:M53"/>
    <mergeCell ref="A55:B56"/>
    <mergeCell ref="C55:F56"/>
    <mergeCell ref="G55:M56"/>
    <mergeCell ref="C51:F51"/>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H39:K39"/>
    <mergeCell ref="L39:M39"/>
    <mergeCell ref="A40:B40"/>
    <mergeCell ref="C40:F40"/>
    <mergeCell ref="H40:K40"/>
    <mergeCell ref="L40:M40"/>
    <mergeCell ref="C37:F37"/>
    <mergeCell ref="H37:K37"/>
    <mergeCell ref="L37:M37"/>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A18:M18"/>
    <mergeCell ref="A19:B21"/>
    <mergeCell ref="C19:F21"/>
    <mergeCell ref="G19:G21"/>
    <mergeCell ref="H19:K21"/>
    <mergeCell ref="L19:M21"/>
    <mergeCell ref="A16:C16"/>
    <mergeCell ref="D16:F16"/>
    <mergeCell ref="G16:I16"/>
    <mergeCell ref="J16:M16"/>
    <mergeCell ref="A17:C17"/>
    <mergeCell ref="D17:M17"/>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G9:I9"/>
    <mergeCell ref="J9:M9"/>
    <mergeCell ref="A10:C10"/>
    <mergeCell ref="D10:F10"/>
    <mergeCell ref="G10:I10"/>
    <mergeCell ref="J10:M10"/>
    <mergeCell ref="A7:C7"/>
    <mergeCell ref="D7:F7"/>
    <mergeCell ref="G7:I7"/>
    <mergeCell ref="J7:M7"/>
    <mergeCell ref="A8:C8"/>
    <mergeCell ref="D8:F8"/>
    <mergeCell ref="G8:I8"/>
    <mergeCell ref="J8:M8"/>
    <mergeCell ref="R1:S1"/>
    <mergeCell ref="A2:P2"/>
    <mergeCell ref="A1:P1"/>
    <mergeCell ref="O55:P56"/>
    <mergeCell ref="O5:P5"/>
    <mergeCell ref="O18:P18"/>
    <mergeCell ref="O19:P21"/>
    <mergeCell ref="O22:P39"/>
    <mergeCell ref="O40:P40"/>
    <mergeCell ref="O41:P41"/>
    <mergeCell ref="O47:P47"/>
    <mergeCell ref="O48:P48"/>
    <mergeCell ref="O49:P50"/>
    <mergeCell ref="O51:P52"/>
    <mergeCell ref="O53:P53"/>
    <mergeCell ref="A5:M5"/>
    <mergeCell ref="A6:C6"/>
    <mergeCell ref="D6:F6"/>
    <mergeCell ref="G6:I6"/>
    <mergeCell ref="J6:M6"/>
    <mergeCell ref="N5:N17"/>
    <mergeCell ref="A4:P4"/>
    <mergeCell ref="A9:C9"/>
    <mergeCell ref="D9:F9"/>
  </mergeCells>
  <hyperlinks>
    <hyperlink ref="R1:S1" location="İÇİNDEKİLER!A1" display="İÇİNDEKİLER" xr:uid="{00000000-0004-0000-0100-000000000000}"/>
  </hyperlinks>
  <pageMargins left="0.7" right="0.7" top="0.75" bottom="0.75" header="0.3" footer="0.3"/>
  <pageSetup paperSize="9"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1"/>
  <sheetViews>
    <sheetView zoomScaleNormal="100" workbookViewId="0">
      <selection activeCell="R45" sqref="R45"/>
    </sheetView>
  </sheetViews>
  <sheetFormatPr defaultColWidth="9.140625" defaultRowHeight="15"/>
  <cols>
    <col min="7" max="7" width="11.140625" customWidth="1"/>
    <col min="13" max="14" width="6.85546875" customWidth="1"/>
    <col min="15" max="15" width="18.85546875" customWidth="1"/>
    <col min="16" max="16" width="23.28515625" customWidth="1"/>
    <col min="18" max="18" width="12.85546875" customWidth="1"/>
  </cols>
  <sheetData>
    <row r="1" spans="1:27" ht="45" customHeight="1" thickBot="1">
      <c r="A1" s="118" t="s">
        <v>160</v>
      </c>
      <c r="B1" s="119"/>
      <c r="C1" s="119"/>
      <c r="D1" s="119"/>
      <c r="E1" s="119"/>
      <c r="F1" s="119"/>
      <c r="G1" s="119"/>
      <c r="H1" s="119"/>
      <c r="I1" s="119"/>
      <c r="J1" s="119"/>
      <c r="K1" s="119"/>
      <c r="L1" s="119"/>
      <c r="M1" s="119"/>
      <c r="N1" s="119"/>
      <c r="O1" s="119"/>
      <c r="P1" s="120"/>
      <c r="Q1" s="58"/>
      <c r="R1" s="114" t="s">
        <v>175</v>
      </c>
      <c r="S1" s="114"/>
      <c r="T1" s="58"/>
      <c r="U1" s="58"/>
      <c r="V1" s="58"/>
      <c r="W1" s="58"/>
      <c r="X1" s="58"/>
      <c r="Y1" s="58"/>
      <c r="Z1" s="58"/>
      <c r="AA1" s="58"/>
    </row>
    <row r="2" spans="1:27" ht="33" customHeight="1" thickBot="1">
      <c r="A2" s="115" t="s">
        <v>179</v>
      </c>
      <c r="B2" s="116"/>
      <c r="C2" s="116"/>
      <c r="D2" s="116"/>
      <c r="E2" s="116"/>
      <c r="F2" s="116"/>
      <c r="G2" s="116"/>
      <c r="H2" s="116"/>
      <c r="I2" s="116"/>
      <c r="J2" s="116"/>
      <c r="K2" s="116"/>
      <c r="L2" s="116"/>
      <c r="M2" s="116"/>
      <c r="N2" s="116"/>
      <c r="O2" s="116"/>
      <c r="P2" s="117"/>
      <c r="Q2" s="58"/>
      <c r="R2" s="58"/>
      <c r="S2" s="58"/>
      <c r="T2" s="58"/>
      <c r="U2" s="58"/>
      <c r="V2" s="58"/>
      <c r="W2" s="58"/>
      <c r="X2" s="58"/>
      <c r="Y2" s="58"/>
      <c r="Z2" s="58"/>
      <c r="AA2" s="58"/>
    </row>
    <row r="3" spans="1:27" ht="23.25">
      <c r="A3" s="64"/>
      <c r="B3" s="64"/>
      <c r="C3" s="64"/>
      <c r="D3" s="64"/>
      <c r="E3" s="64"/>
      <c r="F3" s="64"/>
      <c r="G3" s="64"/>
      <c r="H3" s="64"/>
      <c r="I3" s="64"/>
      <c r="J3" s="64"/>
      <c r="K3" s="64"/>
      <c r="L3" s="64"/>
      <c r="M3" s="64"/>
      <c r="N3" s="64"/>
      <c r="O3" s="64"/>
      <c r="P3" s="64"/>
      <c r="Q3" s="58"/>
      <c r="R3" s="58"/>
      <c r="S3" s="58"/>
      <c r="T3" s="58"/>
      <c r="U3" s="58"/>
      <c r="V3" s="58"/>
      <c r="W3" s="58"/>
      <c r="X3" s="58"/>
      <c r="Y3" s="58"/>
      <c r="Z3" s="58"/>
      <c r="AA3" s="58"/>
    </row>
    <row r="4" spans="1:27" ht="28.5" customHeight="1">
      <c r="A4" s="216" t="s">
        <v>0</v>
      </c>
      <c r="B4" s="217"/>
      <c r="C4" s="217"/>
      <c r="D4" s="217"/>
      <c r="E4" s="217"/>
      <c r="F4" s="217"/>
      <c r="G4" s="217"/>
      <c r="H4" s="217"/>
      <c r="I4" s="217"/>
      <c r="J4" s="217"/>
      <c r="K4" s="217"/>
      <c r="L4" s="217"/>
      <c r="M4" s="217"/>
      <c r="N4" s="217"/>
      <c r="O4" s="217"/>
      <c r="P4" s="218"/>
    </row>
    <row r="5" spans="1:27" ht="18.75">
      <c r="A5" s="139" t="s">
        <v>1</v>
      </c>
      <c r="B5" s="139"/>
      <c r="C5" s="139"/>
      <c r="D5" s="139"/>
      <c r="E5" s="139"/>
      <c r="F5" s="139"/>
      <c r="G5" s="139"/>
      <c r="H5" s="139"/>
      <c r="I5" s="139"/>
      <c r="J5" s="139"/>
      <c r="K5" s="139"/>
      <c r="L5" s="139"/>
      <c r="M5" s="139"/>
      <c r="N5" s="143"/>
      <c r="O5" s="219"/>
      <c r="P5" s="219"/>
    </row>
    <row r="6" spans="1:27" ht="15" customHeight="1">
      <c r="A6" s="140" t="s">
        <v>2</v>
      </c>
      <c r="B6" s="140"/>
      <c r="C6" s="140"/>
      <c r="D6" s="141"/>
      <c r="E6" s="141"/>
      <c r="F6" s="141"/>
      <c r="G6" s="142" t="s">
        <v>3</v>
      </c>
      <c r="H6" s="142"/>
      <c r="I6" s="142"/>
      <c r="J6" s="141"/>
      <c r="K6" s="141"/>
      <c r="L6" s="141"/>
      <c r="M6" s="141"/>
      <c r="N6" s="143"/>
      <c r="O6" s="121"/>
      <c r="P6" s="122"/>
    </row>
    <row r="7" spans="1:27" ht="15" customHeight="1">
      <c r="A7" s="142" t="s">
        <v>4</v>
      </c>
      <c r="B7" s="142"/>
      <c r="C7" s="142"/>
      <c r="D7" s="141"/>
      <c r="E7" s="141"/>
      <c r="F7" s="141"/>
      <c r="G7" s="142" t="s">
        <v>3</v>
      </c>
      <c r="H7" s="142"/>
      <c r="I7" s="142"/>
      <c r="J7" s="141"/>
      <c r="K7" s="141"/>
      <c r="L7" s="141"/>
      <c r="M7" s="141"/>
      <c r="N7" s="143"/>
      <c r="O7" s="128"/>
      <c r="P7" s="129"/>
    </row>
    <row r="8" spans="1:27" ht="15" customHeight="1">
      <c r="A8" s="142" t="s">
        <v>5</v>
      </c>
      <c r="B8" s="142"/>
      <c r="C8" s="142"/>
      <c r="D8" s="141"/>
      <c r="E8" s="141"/>
      <c r="F8" s="141"/>
      <c r="G8" s="142" t="s">
        <v>9</v>
      </c>
      <c r="H8" s="142"/>
      <c r="I8" s="142"/>
      <c r="J8" s="141"/>
      <c r="K8" s="141"/>
      <c r="L8" s="141"/>
      <c r="M8" s="141"/>
      <c r="N8" s="143"/>
      <c r="O8" s="128"/>
      <c r="P8" s="129"/>
    </row>
    <row r="9" spans="1:27" ht="15" customHeight="1">
      <c r="A9" s="142" t="s">
        <v>6</v>
      </c>
      <c r="B9" s="142"/>
      <c r="C9" s="142"/>
      <c r="D9" s="141"/>
      <c r="E9" s="141"/>
      <c r="F9" s="141"/>
      <c r="G9" s="142" t="s">
        <v>10</v>
      </c>
      <c r="H9" s="142"/>
      <c r="I9" s="142"/>
      <c r="J9" s="141"/>
      <c r="K9" s="141"/>
      <c r="L9" s="141"/>
      <c r="M9" s="141"/>
      <c r="N9" s="143"/>
      <c r="O9" s="128"/>
      <c r="P9" s="129"/>
    </row>
    <row r="10" spans="1:27" ht="15" customHeight="1">
      <c r="A10" s="142" t="s">
        <v>7</v>
      </c>
      <c r="B10" s="142"/>
      <c r="C10" s="142"/>
      <c r="D10" s="141"/>
      <c r="E10" s="141"/>
      <c r="F10" s="141"/>
      <c r="G10" s="142" t="s">
        <v>11</v>
      </c>
      <c r="H10" s="142"/>
      <c r="I10" s="142"/>
      <c r="J10" s="147">
        <v>45231</v>
      </c>
      <c r="K10" s="141"/>
      <c r="L10" s="141"/>
      <c r="M10" s="141"/>
      <c r="N10" s="143"/>
      <c r="O10" s="128"/>
      <c r="P10" s="129"/>
    </row>
    <row r="11" spans="1:27" ht="15" customHeight="1">
      <c r="A11" s="142" t="s">
        <v>12</v>
      </c>
      <c r="B11" s="142"/>
      <c r="C11" s="142"/>
      <c r="D11" s="148">
        <v>45264</v>
      </c>
      <c r="E11" s="141"/>
      <c r="F11" s="141"/>
      <c r="G11" s="142" t="s">
        <v>13</v>
      </c>
      <c r="H11" s="142"/>
      <c r="I11" s="142"/>
      <c r="J11" s="141"/>
      <c r="K11" s="141"/>
      <c r="L11" s="141"/>
      <c r="M11" s="141"/>
      <c r="N11" s="143"/>
      <c r="O11" s="128"/>
      <c r="P11" s="129"/>
    </row>
    <row r="12" spans="1:27" ht="15" customHeight="1">
      <c r="A12" s="142" t="s">
        <v>14</v>
      </c>
      <c r="B12" s="142"/>
      <c r="C12" s="142"/>
      <c r="D12" s="141">
        <v>2280.46</v>
      </c>
      <c r="E12" s="141"/>
      <c r="F12" s="141"/>
      <c r="G12" s="142" t="s">
        <v>40</v>
      </c>
      <c r="H12" s="142"/>
      <c r="I12" s="142"/>
      <c r="J12" s="141">
        <f>G50+D12</f>
        <v>5290.84</v>
      </c>
      <c r="K12" s="141"/>
      <c r="L12" s="141"/>
      <c r="M12" s="141"/>
      <c r="N12" s="143"/>
      <c r="O12" s="128"/>
      <c r="P12" s="129"/>
    </row>
    <row r="13" spans="1:27" ht="15" customHeight="1">
      <c r="A13" s="142" t="s">
        <v>41</v>
      </c>
      <c r="B13" s="142"/>
      <c r="C13" s="142"/>
      <c r="D13" s="141">
        <v>30</v>
      </c>
      <c r="E13" s="141"/>
      <c r="F13" s="141"/>
      <c r="G13" s="142" t="s">
        <v>42</v>
      </c>
      <c r="H13" s="142"/>
      <c r="I13" s="142"/>
      <c r="J13" s="141">
        <v>30</v>
      </c>
      <c r="K13" s="141"/>
      <c r="L13" s="141"/>
      <c r="M13" s="141"/>
      <c r="N13" s="143"/>
      <c r="O13" s="128"/>
      <c r="P13" s="129"/>
    </row>
    <row r="14" spans="1:27" ht="15" customHeight="1">
      <c r="A14" s="142" t="s">
        <v>43</v>
      </c>
      <c r="B14" s="142"/>
      <c r="C14" s="142"/>
      <c r="D14" s="141">
        <v>20</v>
      </c>
      <c r="E14" s="141"/>
      <c r="F14" s="141"/>
      <c r="G14" s="142" t="s">
        <v>43</v>
      </c>
      <c r="H14" s="142"/>
      <c r="I14" s="142"/>
      <c r="J14" s="141">
        <f>D14</f>
        <v>20</v>
      </c>
      <c r="K14" s="141"/>
      <c r="L14" s="141"/>
      <c r="M14" s="141"/>
      <c r="N14" s="143"/>
      <c r="O14" s="128"/>
      <c r="P14" s="129"/>
    </row>
    <row r="15" spans="1:27" ht="15" customHeight="1">
      <c r="A15" s="142" t="s">
        <v>69</v>
      </c>
      <c r="B15" s="142"/>
      <c r="C15" s="142"/>
      <c r="D15" s="141">
        <f>D13-D14</f>
        <v>10</v>
      </c>
      <c r="E15" s="141"/>
      <c r="F15" s="141"/>
      <c r="G15" s="142" t="s">
        <v>69</v>
      </c>
      <c r="H15" s="142"/>
      <c r="I15" s="142"/>
      <c r="J15" s="141">
        <f>J13-J14</f>
        <v>10</v>
      </c>
      <c r="K15" s="141"/>
      <c r="L15" s="141"/>
      <c r="M15" s="141"/>
      <c r="N15" s="143"/>
      <c r="O15" s="128"/>
      <c r="P15" s="129"/>
    </row>
    <row r="16" spans="1:27" ht="15" customHeight="1">
      <c r="A16" s="142" t="s">
        <v>64</v>
      </c>
      <c r="B16" s="142"/>
      <c r="C16" s="142"/>
      <c r="D16" s="141">
        <v>19595.71</v>
      </c>
      <c r="E16" s="141"/>
      <c r="F16" s="141"/>
      <c r="G16" s="142" t="s">
        <v>63</v>
      </c>
      <c r="H16" s="142"/>
      <c r="I16" s="142"/>
      <c r="J16" s="154">
        <f>J12/D16</f>
        <v>0.26999991324631772</v>
      </c>
      <c r="K16" s="154"/>
      <c r="L16" s="154"/>
      <c r="M16" s="154"/>
      <c r="N16" s="143"/>
      <c r="O16" s="128"/>
      <c r="P16" s="129"/>
    </row>
    <row r="17" spans="1:16" ht="29.25" customHeight="1">
      <c r="A17" s="142" t="s">
        <v>8</v>
      </c>
      <c r="B17" s="142"/>
      <c r="C17" s="142"/>
      <c r="D17" s="141"/>
      <c r="E17" s="141"/>
      <c r="F17" s="141"/>
      <c r="G17" s="141"/>
      <c r="H17" s="141"/>
      <c r="I17" s="141"/>
      <c r="J17" s="141"/>
      <c r="K17" s="141"/>
      <c r="L17" s="141"/>
      <c r="M17" s="141"/>
      <c r="N17" s="143"/>
      <c r="O17" s="123"/>
      <c r="P17" s="124"/>
    </row>
    <row r="18" spans="1:16" ht="15.75">
      <c r="A18" s="153" t="s">
        <v>15</v>
      </c>
      <c r="B18" s="153"/>
      <c r="C18" s="153"/>
      <c r="D18" s="153"/>
      <c r="E18" s="153"/>
      <c r="F18" s="153"/>
      <c r="G18" s="153"/>
      <c r="H18" s="153"/>
      <c r="I18" s="153"/>
      <c r="J18" s="153"/>
      <c r="K18" s="153"/>
      <c r="L18" s="153"/>
      <c r="M18" s="153"/>
      <c r="N18" s="11"/>
      <c r="O18" s="126"/>
      <c r="P18" s="127"/>
    </row>
    <row r="19" spans="1:16" ht="15" customHeight="1">
      <c r="A19" s="172"/>
      <c r="B19" s="172"/>
      <c r="C19" s="215"/>
      <c r="D19" s="215"/>
      <c r="E19" s="215"/>
      <c r="F19" s="215"/>
      <c r="G19" s="136" t="s">
        <v>30</v>
      </c>
      <c r="H19" s="172" t="s">
        <v>31</v>
      </c>
      <c r="I19" s="170"/>
      <c r="J19" s="170"/>
      <c r="K19" s="170"/>
      <c r="L19" s="172" t="s">
        <v>32</v>
      </c>
      <c r="M19" s="170"/>
      <c r="N19" s="188"/>
      <c r="O19" s="121"/>
      <c r="P19" s="122"/>
    </row>
    <row r="20" spans="1:16">
      <c r="A20" s="172"/>
      <c r="B20" s="172"/>
      <c r="C20" s="215"/>
      <c r="D20" s="215"/>
      <c r="E20" s="215"/>
      <c r="F20" s="215"/>
      <c r="G20" s="136"/>
      <c r="H20" s="170"/>
      <c r="I20" s="170"/>
      <c r="J20" s="170"/>
      <c r="K20" s="170"/>
      <c r="L20" s="170"/>
      <c r="M20" s="170"/>
      <c r="N20" s="188"/>
      <c r="O20" s="128"/>
      <c r="P20" s="129"/>
    </row>
    <row r="21" spans="1:16" ht="30" customHeight="1">
      <c r="A21" s="172"/>
      <c r="B21" s="172"/>
      <c r="C21" s="215"/>
      <c r="D21" s="215"/>
      <c r="E21" s="215"/>
      <c r="F21" s="215"/>
      <c r="G21" s="136"/>
      <c r="H21" s="170"/>
      <c r="I21" s="170"/>
      <c r="J21" s="170"/>
      <c r="K21" s="170"/>
      <c r="L21" s="170"/>
      <c r="M21" s="170"/>
      <c r="N21" s="188"/>
      <c r="O21" s="123"/>
      <c r="P21" s="124"/>
    </row>
    <row r="22" spans="1:16" ht="15" customHeight="1">
      <c r="A22" s="150" t="s">
        <v>16</v>
      </c>
      <c r="B22" s="150"/>
      <c r="C22" s="142" t="s">
        <v>17</v>
      </c>
      <c r="D22" s="142"/>
      <c r="E22" s="142"/>
      <c r="F22" s="142"/>
      <c r="G22" s="43">
        <v>0</v>
      </c>
      <c r="H22" s="214">
        <f>$G22/$D$13*$D$14</f>
        <v>0</v>
      </c>
      <c r="I22" s="214"/>
      <c r="J22" s="214"/>
      <c r="K22" s="214"/>
      <c r="L22" s="214">
        <f>G22-H22</f>
        <v>0</v>
      </c>
      <c r="M22" s="214"/>
      <c r="N22" s="189"/>
      <c r="O22" s="121"/>
      <c r="P22" s="122"/>
    </row>
    <row r="23" spans="1:16" ht="15.75">
      <c r="A23" s="150"/>
      <c r="B23" s="150"/>
      <c r="C23" s="142" t="s">
        <v>18</v>
      </c>
      <c r="D23" s="142"/>
      <c r="E23" s="142"/>
      <c r="F23" s="142"/>
      <c r="G23" s="43">
        <v>0</v>
      </c>
      <c r="H23" s="214">
        <f t="shared" ref="H23:H38" si="0">$G23/$D$13*$D$14</f>
        <v>0</v>
      </c>
      <c r="I23" s="214"/>
      <c r="J23" s="214"/>
      <c r="K23" s="214"/>
      <c r="L23" s="214">
        <f t="shared" ref="L23:L38" si="1">G23-H23</f>
        <v>0</v>
      </c>
      <c r="M23" s="214"/>
      <c r="N23" s="189"/>
      <c r="O23" s="128"/>
      <c r="P23" s="129"/>
    </row>
    <row r="24" spans="1:16" ht="15.75">
      <c r="A24" s="150"/>
      <c r="B24" s="150"/>
      <c r="C24" s="142" t="s">
        <v>19</v>
      </c>
      <c r="D24" s="142"/>
      <c r="E24" s="142"/>
      <c r="F24" s="142"/>
      <c r="G24" s="43">
        <v>0</v>
      </c>
      <c r="H24" s="214">
        <f t="shared" si="0"/>
        <v>0</v>
      </c>
      <c r="I24" s="214"/>
      <c r="J24" s="214"/>
      <c r="K24" s="214"/>
      <c r="L24" s="214">
        <f t="shared" si="1"/>
        <v>0</v>
      </c>
      <c r="M24" s="214"/>
      <c r="N24" s="189"/>
      <c r="O24" s="128"/>
      <c r="P24" s="129"/>
    </row>
    <row r="25" spans="1:16" ht="15.75">
      <c r="A25" s="150"/>
      <c r="B25" s="150"/>
      <c r="C25" s="142" t="s">
        <v>20</v>
      </c>
      <c r="D25" s="142"/>
      <c r="E25" s="142"/>
      <c r="F25" s="142"/>
      <c r="G25" s="43">
        <v>0</v>
      </c>
      <c r="H25" s="214">
        <f t="shared" si="0"/>
        <v>0</v>
      </c>
      <c r="I25" s="214"/>
      <c r="J25" s="214"/>
      <c r="K25" s="214"/>
      <c r="L25" s="214">
        <f t="shared" si="1"/>
        <v>0</v>
      </c>
      <c r="M25" s="214"/>
      <c r="N25" s="189"/>
      <c r="O25" s="128"/>
      <c r="P25" s="129"/>
    </row>
    <row r="26" spans="1:16" ht="15.75">
      <c r="A26" s="150"/>
      <c r="B26" s="150"/>
      <c r="C26" s="142" t="s">
        <v>21</v>
      </c>
      <c r="D26" s="142"/>
      <c r="E26" s="142"/>
      <c r="F26" s="142"/>
      <c r="G26" s="43">
        <v>0</v>
      </c>
      <c r="H26" s="214">
        <f t="shared" si="0"/>
        <v>0</v>
      </c>
      <c r="I26" s="214"/>
      <c r="J26" s="214"/>
      <c r="K26" s="214"/>
      <c r="L26" s="214">
        <f t="shared" si="1"/>
        <v>0</v>
      </c>
      <c r="M26" s="214"/>
      <c r="N26" s="189"/>
      <c r="O26" s="128"/>
      <c r="P26" s="129"/>
    </row>
    <row r="27" spans="1:16" ht="15.75">
      <c r="A27" s="150"/>
      <c r="B27" s="150"/>
      <c r="C27" s="210" t="s">
        <v>100</v>
      </c>
      <c r="D27" s="210"/>
      <c r="E27" s="210"/>
      <c r="F27" s="210"/>
      <c r="G27" s="43">
        <v>1158.77</v>
      </c>
      <c r="H27" s="214">
        <f>G27</f>
        <v>1158.77</v>
      </c>
      <c r="I27" s="214"/>
      <c r="J27" s="214"/>
      <c r="K27" s="214"/>
      <c r="L27" s="214">
        <f t="shared" si="1"/>
        <v>0</v>
      </c>
      <c r="M27" s="214"/>
      <c r="N27" s="189"/>
      <c r="O27" s="128"/>
      <c r="P27" s="129"/>
    </row>
    <row r="28" spans="1:16" ht="15.75">
      <c r="A28" s="150"/>
      <c r="B28" s="150"/>
      <c r="C28" s="142" t="s">
        <v>101</v>
      </c>
      <c r="D28" s="142"/>
      <c r="E28" s="142"/>
      <c r="F28" s="142"/>
      <c r="G28" s="43">
        <v>637.25</v>
      </c>
      <c r="H28" s="214">
        <f>G28</f>
        <v>637.25</v>
      </c>
      <c r="I28" s="214"/>
      <c r="J28" s="214"/>
      <c r="K28" s="214"/>
      <c r="L28" s="214">
        <f t="shared" si="1"/>
        <v>0</v>
      </c>
      <c r="M28" s="214"/>
      <c r="N28" s="189"/>
      <c r="O28" s="128"/>
      <c r="P28" s="129"/>
    </row>
    <row r="29" spans="1:16" ht="15.75">
      <c r="A29" s="150"/>
      <c r="B29" s="150"/>
      <c r="C29" s="142" t="s">
        <v>107</v>
      </c>
      <c r="D29" s="142"/>
      <c r="E29" s="142"/>
      <c r="F29" s="142"/>
      <c r="G29" s="43">
        <v>0</v>
      </c>
      <c r="H29" s="214">
        <f>G29</f>
        <v>0</v>
      </c>
      <c r="I29" s="214"/>
      <c r="J29" s="214"/>
      <c r="K29" s="214"/>
      <c r="L29" s="214">
        <f t="shared" si="1"/>
        <v>0</v>
      </c>
      <c r="M29" s="214"/>
      <c r="N29" s="189"/>
      <c r="O29" s="128"/>
      <c r="P29" s="129"/>
    </row>
    <row r="30" spans="1:16" ht="15.75">
      <c r="A30" s="150"/>
      <c r="B30" s="150"/>
      <c r="C30" s="142" t="s">
        <v>22</v>
      </c>
      <c r="D30" s="142"/>
      <c r="E30" s="142"/>
      <c r="F30" s="142"/>
      <c r="G30" s="43">
        <v>0</v>
      </c>
      <c r="H30" s="214">
        <f>G30</f>
        <v>0</v>
      </c>
      <c r="I30" s="214"/>
      <c r="J30" s="214"/>
      <c r="K30" s="214"/>
      <c r="L30" s="214">
        <f t="shared" si="1"/>
        <v>0</v>
      </c>
      <c r="M30" s="214"/>
      <c r="N30" s="189"/>
      <c r="O30" s="128"/>
      <c r="P30" s="129"/>
    </row>
    <row r="31" spans="1:16" ht="15.75">
      <c r="A31" s="150"/>
      <c r="B31" s="150"/>
      <c r="C31" s="142" t="s">
        <v>23</v>
      </c>
      <c r="D31" s="142"/>
      <c r="E31" s="142"/>
      <c r="F31" s="142"/>
      <c r="G31" s="43">
        <v>0</v>
      </c>
      <c r="H31" s="214">
        <f t="shared" si="0"/>
        <v>0</v>
      </c>
      <c r="I31" s="214"/>
      <c r="J31" s="214"/>
      <c r="K31" s="214"/>
      <c r="L31" s="214">
        <f t="shared" si="1"/>
        <v>0</v>
      </c>
      <c r="M31" s="214"/>
      <c r="N31" s="189"/>
      <c r="O31" s="128"/>
      <c r="P31" s="129"/>
    </row>
    <row r="32" spans="1:16" ht="15.75">
      <c r="A32" s="150"/>
      <c r="B32" s="150"/>
      <c r="C32" s="142" t="s">
        <v>24</v>
      </c>
      <c r="D32" s="142"/>
      <c r="E32" s="142"/>
      <c r="F32" s="142"/>
      <c r="G32" s="43">
        <v>21987.5</v>
      </c>
      <c r="H32" s="214">
        <f t="shared" si="0"/>
        <v>14658.333333333332</v>
      </c>
      <c r="I32" s="214"/>
      <c r="J32" s="214"/>
      <c r="K32" s="214"/>
      <c r="L32" s="214">
        <f t="shared" si="1"/>
        <v>7329.1666666666679</v>
      </c>
      <c r="M32" s="214"/>
      <c r="N32" s="189"/>
      <c r="O32" s="128"/>
      <c r="P32" s="129"/>
    </row>
    <row r="33" spans="1:18" ht="15.75">
      <c r="A33" s="150"/>
      <c r="B33" s="150"/>
      <c r="C33" s="142" t="s">
        <v>25</v>
      </c>
      <c r="D33" s="142"/>
      <c r="E33" s="142"/>
      <c r="F33" s="142"/>
      <c r="G33" s="43">
        <v>11457.67</v>
      </c>
      <c r="H33" s="214">
        <f t="shared" si="0"/>
        <v>7638.4466666666667</v>
      </c>
      <c r="I33" s="214"/>
      <c r="J33" s="214"/>
      <c r="K33" s="214"/>
      <c r="L33" s="214">
        <f t="shared" si="1"/>
        <v>3819.2233333333334</v>
      </c>
      <c r="M33" s="214"/>
      <c r="N33" s="189"/>
      <c r="O33" s="128"/>
      <c r="P33" s="129"/>
    </row>
    <row r="34" spans="1:18" ht="15.75">
      <c r="A34" s="150"/>
      <c r="B34" s="150"/>
      <c r="C34" s="142" t="s">
        <v>26</v>
      </c>
      <c r="D34" s="142"/>
      <c r="E34" s="142"/>
      <c r="F34" s="142"/>
      <c r="G34" s="43">
        <v>0</v>
      </c>
      <c r="H34" s="214">
        <f t="shared" si="0"/>
        <v>0</v>
      </c>
      <c r="I34" s="214"/>
      <c r="J34" s="214"/>
      <c r="K34" s="214"/>
      <c r="L34" s="214">
        <f t="shared" si="1"/>
        <v>0</v>
      </c>
      <c r="M34" s="214"/>
      <c r="N34" s="189"/>
      <c r="O34" s="128"/>
      <c r="P34" s="129"/>
    </row>
    <row r="35" spans="1:18" ht="15.75">
      <c r="A35" s="150"/>
      <c r="B35" s="150"/>
      <c r="C35" s="142" t="s">
        <v>27</v>
      </c>
      <c r="D35" s="142"/>
      <c r="E35" s="142"/>
      <c r="F35" s="142"/>
      <c r="G35" s="43">
        <v>0</v>
      </c>
      <c r="H35" s="214">
        <f t="shared" si="0"/>
        <v>0</v>
      </c>
      <c r="I35" s="214"/>
      <c r="J35" s="214"/>
      <c r="K35" s="214"/>
      <c r="L35" s="214">
        <f t="shared" si="1"/>
        <v>0</v>
      </c>
      <c r="M35" s="214"/>
      <c r="N35" s="189"/>
      <c r="O35" s="128"/>
      <c r="P35" s="129"/>
    </row>
    <row r="36" spans="1:18" ht="15.75">
      <c r="A36" s="150"/>
      <c r="B36" s="150"/>
      <c r="C36" s="142" t="s">
        <v>28</v>
      </c>
      <c r="D36" s="142"/>
      <c r="E36" s="142"/>
      <c r="F36" s="142"/>
      <c r="G36" s="43">
        <v>0</v>
      </c>
      <c r="H36" s="214">
        <f t="shared" si="0"/>
        <v>0</v>
      </c>
      <c r="I36" s="214"/>
      <c r="J36" s="214"/>
      <c r="K36" s="214"/>
      <c r="L36" s="214">
        <f t="shared" si="1"/>
        <v>0</v>
      </c>
      <c r="M36" s="214"/>
      <c r="N36" s="189"/>
      <c r="O36" s="128"/>
      <c r="P36" s="129"/>
      <c r="R36" s="9"/>
    </row>
    <row r="37" spans="1:18" ht="15.75">
      <c r="A37" s="150"/>
      <c r="B37" s="150"/>
      <c r="C37" s="142" t="s">
        <v>51</v>
      </c>
      <c r="D37" s="142"/>
      <c r="E37" s="142"/>
      <c r="F37" s="142"/>
      <c r="G37" s="43">
        <v>8138.89</v>
      </c>
      <c r="H37" s="214">
        <f t="shared" si="0"/>
        <v>5425.9266666666663</v>
      </c>
      <c r="I37" s="214"/>
      <c r="J37" s="214"/>
      <c r="K37" s="214"/>
      <c r="L37" s="214">
        <f t="shared" si="1"/>
        <v>2712.963333333334</v>
      </c>
      <c r="M37" s="214"/>
      <c r="N37" s="189"/>
      <c r="O37" s="128"/>
      <c r="P37" s="129"/>
    </row>
    <row r="38" spans="1:18" ht="15.75">
      <c r="A38" s="150"/>
      <c r="B38" s="150"/>
      <c r="C38" s="142" t="s">
        <v>104</v>
      </c>
      <c r="D38" s="142"/>
      <c r="E38" s="142"/>
      <c r="F38" s="142"/>
      <c r="G38" s="43">
        <v>0</v>
      </c>
      <c r="H38" s="214">
        <f t="shared" si="0"/>
        <v>0</v>
      </c>
      <c r="I38" s="214"/>
      <c r="J38" s="214"/>
      <c r="K38" s="214"/>
      <c r="L38" s="214">
        <f t="shared" si="1"/>
        <v>0</v>
      </c>
      <c r="M38" s="214"/>
      <c r="N38" s="189"/>
      <c r="O38" s="123"/>
      <c r="P38" s="124"/>
    </row>
    <row r="39" spans="1:18" ht="18.75">
      <c r="A39" s="158" t="s">
        <v>33</v>
      </c>
      <c r="B39" s="158"/>
      <c r="C39" s="156"/>
      <c r="D39" s="156"/>
      <c r="E39" s="156"/>
      <c r="F39" s="156"/>
      <c r="G39" s="3">
        <f>SUM(G22:G38)</f>
        <v>43380.08</v>
      </c>
      <c r="H39" s="194">
        <f>SUM(H22:K38)</f>
        <v>29518.726666666666</v>
      </c>
      <c r="I39" s="156"/>
      <c r="J39" s="156"/>
      <c r="K39" s="156"/>
      <c r="L39" s="195">
        <f>G39-H39</f>
        <v>13861.353333333336</v>
      </c>
      <c r="M39" s="195"/>
      <c r="N39" s="20">
        <v>1</v>
      </c>
      <c r="O39" s="126"/>
      <c r="P39" s="127"/>
    </row>
    <row r="40" spans="1:18" ht="15.75">
      <c r="A40" s="153" t="s">
        <v>39</v>
      </c>
      <c r="B40" s="153"/>
      <c r="C40" s="153"/>
      <c r="D40" s="153"/>
      <c r="E40" s="153"/>
      <c r="F40" s="153"/>
      <c r="G40" s="153"/>
      <c r="H40" s="153"/>
      <c r="I40" s="153"/>
      <c r="J40" s="153"/>
      <c r="K40" s="153"/>
      <c r="L40" s="153"/>
      <c r="M40" s="153"/>
      <c r="N40" s="11"/>
      <c r="O40" s="126"/>
      <c r="P40" s="127"/>
    </row>
    <row r="41" spans="1:18" ht="31.5" customHeight="1">
      <c r="A41" s="213"/>
      <c r="B41" s="213"/>
      <c r="C41" s="170" t="s">
        <v>35</v>
      </c>
      <c r="D41" s="170"/>
      <c r="E41" s="170"/>
      <c r="F41" s="170"/>
      <c r="G41" s="48" t="s">
        <v>36</v>
      </c>
      <c r="H41" s="172" t="s">
        <v>37</v>
      </c>
      <c r="I41" s="172"/>
      <c r="J41" s="172"/>
      <c r="K41" s="172"/>
      <c r="L41" s="172" t="s">
        <v>38</v>
      </c>
      <c r="M41" s="172"/>
      <c r="N41" s="52"/>
      <c r="O41" s="48" t="s">
        <v>61</v>
      </c>
      <c r="P41" s="48" t="s">
        <v>62</v>
      </c>
    </row>
    <row r="42" spans="1:18" ht="15" customHeight="1">
      <c r="A42" s="150" t="s">
        <v>105</v>
      </c>
      <c r="B42" s="150"/>
      <c r="C42" s="210" t="s">
        <v>93</v>
      </c>
      <c r="D42" s="210"/>
      <c r="E42" s="210"/>
      <c r="F42" s="210"/>
      <c r="G42" s="49">
        <v>1879.27</v>
      </c>
      <c r="H42" s="211">
        <f>$G42/$J$13*$J$14</f>
        <v>1252.8466666666666</v>
      </c>
      <c r="I42" s="211"/>
      <c r="J42" s="211"/>
      <c r="K42" s="211"/>
      <c r="L42" s="211">
        <f>G42-H42</f>
        <v>626.4233333333334</v>
      </c>
      <c r="M42" s="211"/>
      <c r="N42" s="212"/>
      <c r="O42" s="208">
        <f>L42+L43</f>
        <v>1053.5300000000002</v>
      </c>
      <c r="P42" s="51"/>
    </row>
    <row r="43" spans="1:18" ht="15.75">
      <c r="A43" s="150"/>
      <c r="B43" s="150"/>
      <c r="C43" s="210" t="s">
        <v>92</v>
      </c>
      <c r="D43" s="210"/>
      <c r="E43" s="210"/>
      <c r="F43" s="210"/>
      <c r="G43" s="49">
        <v>1281.32</v>
      </c>
      <c r="H43" s="211">
        <f t="shared" ref="H43:H45" si="2">$G43/$J$13*$J$14</f>
        <v>854.21333333333325</v>
      </c>
      <c r="I43" s="211"/>
      <c r="J43" s="211"/>
      <c r="K43" s="211"/>
      <c r="L43" s="211">
        <f t="shared" ref="L43:L45" si="3">G43-H43</f>
        <v>427.10666666666668</v>
      </c>
      <c r="M43" s="211"/>
      <c r="N43" s="212"/>
      <c r="O43" s="209"/>
      <c r="P43" s="51"/>
    </row>
    <row r="44" spans="1:18" ht="15.75">
      <c r="A44" s="150"/>
      <c r="B44" s="150"/>
      <c r="C44" s="210" t="s">
        <v>94</v>
      </c>
      <c r="D44" s="210"/>
      <c r="E44" s="210"/>
      <c r="F44" s="210"/>
      <c r="G44" s="49">
        <v>1537.58</v>
      </c>
      <c r="H44" s="211">
        <f t="shared" si="2"/>
        <v>1025.0533333333333</v>
      </c>
      <c r="I44" s="211"/>
      <c r="J44" s="211"/>
      <c r="K44" s="211"/>
      <c r="L44" s="211">
        <f t="shared" si="3"/>
        <v>512.52666666666664</v>
      </c>
      <c r="M44" s="211"/>
      <c r="N44" s="212"/>
      <c r="O44" s="51"/>
      <c r="P44" s="208">
        <f>L44+L45</f>
        <v>797.26333333333332</v>
      </c>
    </row>
    <row r="45" spans="1:18" ht="15.75">
      <c r="A45" s="150"/>
      <c r="B45" s="150"/>
      <c r="C45" s="210" t="s">
        <v>91</v>
      </c>
      <c r="D45" s="210"/>
      <c r="E45" s="210"/>
      <c r="F45" s="210"/>
      <c r="G45" s="49">
        <v>854.21</v>
      </c>
      <c r="H45" s="211">
        <f t="shared" si="2"/>
        <v>569.47333333333336</v>
      </c>
      <c r="I45" s="211"/>
      <c r="J45" s="211"/>
      <c r="K45" s="211"/>
      <c r="L45" s="211">
        <f t="shared" si="3"/>
        <v>284.73666666666668</v>
      </c>
      <c r="M45" s="211"/>
      <c r="N45" s="212"/>
      <c r="O45" s="51"/>
      <c r="P45" s="209"/>
    </row>
    <row r="46" spans="1:18" ht="18.75">
      <c r="A46" s="158" t="s">
        <v>33</v>
      </c>
      <c r="B46" s="158"/>
      <c r="C46" s="158"/>
      <c r="D46" s="158"/>
      <c r="E46" s="158"/>
      <c r="F46" s="158"/>
      <c r="G46" s="3"/>
      <c r="H46" s="194"/>
      <c r="I46" s="194"/>
      <c r="J46" s="194"/>
      <c r="K46" s="194"/>
      <c r="L46" s="195">
        <f>SUM(L42:M45)</f>
        <v>1850.7933333333335</v>
      </c>
      <c r="M46" s="195"/>
      <c r="N46" s="20">
        <v>2</v>
      </c>
      <c r="O46" s="126"/>
      <c r="P46" s="127"/>
    </row>
    <row r="47" spans="1:18" ht="15.75">
      <c r="A47" s="153" t="s">
        <v>44</v>
      </c>
      <c r="B47" s="153"/>
      <c r="C47" s="153"/>
      <c r="D47" s="153"/>
      <c r="E47" s="153"/>
      <c r="F47" s="153"/>
      <c r="G47" s="153"/>
      <c r="H47" s="153"/>
      <c r="I47" s="153"/>
      <c r="J47" s="153"/>
      <c r="K47" s="153"/>
      <c r="L47" s="153"/>
      <c r="M47" s="153"/>
      <c r="N47" s="12"/>
      <c r="O47" s="126"/>
      <c r="P47" s="127"/>
    </row>
    <row r="48" spans="1:18" ht="15" customHeight="1">
      <c r="A48" s="150" t="s">
        <v>45</v>
      </c>
      <c r="B48" s="150"/>
      <c r="C48" s="158" t="s">
        <v>46</v>
      </c>
      <c r="D48" s="158"/>
      <c r="E48" s="158"/>
      <c r="F48" s="158"/>
      <c r="G48" s="162" t="s">
        <v>47</v>
      </c>
      <c r="H48" s="162" t="s">
        <v>53</v>
      </c>
      <c r="I48" s="162"/>
      <c r="J48" s="162"/>
      <c r="K48" s="162"/>
      <c r="L48" s="162" t="s">
        <v>48</v>
      </c>
      <c r="M48" s="162"/>
      <c r="N48" s="191"/>
      <c r="O48" s="121"/>
      <c r="P48" s="122"/>
    </row>
    <row r="49" spans="1:16" ht="51" customHeight="1">
      <c r="A49" s="150"/>
      <c r="B49" s="150"/>
      <c r="C49" s="158"/>
      <c r="D49" s="158"/>
      <c r="E49" s="158"/>
      <c r="F49" s="158"/>
      <c r="G49" s="162"/>
      <c r="H49" s="162"/>
      <c r="I49" s="162"/>
      <c r="J49" s="162"/>
      <c r="K49" s="162"/>
      <c r="L49" s="162"/>
      <c r="M49" s="162"/>
      <c r="N49" s="191"/>
      <c r="O49" s="123"/>
      <c r="P49" s="124"/>
    </row>
    <row r="50" spans="1:16">
      <c r="A50" s="150"/>
      <c r="B50" s="150"/>
      <c r="C50" s="155" t="s">
        <v>49</v>
      </c>
      <c r="D50" s="155"/>
      <c r="E50" s="155"/>
      <c r="F50" s="155"/>
      <c r="G50" s="1">
        <v>3010.38</v>
      </c>
      <c r="H50" s="194">
        <f>(J12/D13*D14)-(D12)</f>
        <v>1246.7666666666664</v>
      </c>
      <c r="I50" s="194"/>
      <c r="J50" s="194"/>
      <c r="K50" s="194"/>
      <c r="L50" s="194">
        <f>IF(H50&lt;=0,G50,G50-H50)</f>
        <v>1763.6133333333337</v>
      </c>
      <c r="M50" s="194"/>
      <c r="N50" s="189"/>
      <c r="O50" s="121"/>
      <c r="P50" s="122"/>
    </row>
    <row r="51" spans="1:16">
      <c r="A51" s="150"/>
      <c r="B51" s="150"/>
      <c r="C51" s="155" t="s">
        <v>50</v>
      </c>
      <c r="D51" s="155"/>
      <c r="E51" s="155"/>
      <c r="F51" s="155"/>
      <c r="G51" s="1">
        <v>213.81</v>
      </c>
      <c r="H51" s="194">
        <f>G51</f>
        <v>213.81</v>
      </c>
      <c r="I51" s="194"/>
      <c r="J51" s="194"/>
      <c r="K51" s="194"/>
      <c r="L51" s="194">
        <f>G51-H51</f>
        <v>0</v>
      </c>
      <c r="M51" s="194"/>
      <c r="N51" s="189"/>
      <c r="O51" s="123"/>
      <c r="P51" s="124"/>
    </row>
    <row r="52" spans="1:16" ht="18.75">
      <c r="A52" s="158" t="s">
        <v>33</v>
      </c>
      <c r="B52" s="158"/>
      <c r="C52" s="156"/>
      <c r="D52" s="156"/>
      <c r="E52" s="156"/>
      <c r="F52" s="156"/>
      <c r="G52" s="1"/>
      <c r="H52" s="194"/>
      <c r="I52" s="194"/>
      <c r="J52" s="194"/>
      <c r="K52" s="194"/>
      <c r="L52" s="195">
        <f>SUM(L50+L51)</f>
        <v>1763.6133333333337</v>
      </c>
      <c r="M52" s="195"/>
      <c r="N52" s="20">
        <v>3</v>
      </c>
      <c r="O52" s="1"/>
      <c r="P52" s="1"/>
    </row>
    <row r="53" spans="1:16" ht="18.75" customHeight="1">
      <c r="A53" s="153" t="s">
        <v>102</v>
      </c>
      <c r="B53" s="153"/>
      <c r="C53" s="153"/>
      <c r="D53" s="153"/>
      <c r="E53" s="153"/>
      <c r="F53" s="153"/>
      <c r="G53" s="153"/>
      <c r="H53" s="153"/>
      <c r="I53" s="153"/>
      <c r="J53" s="153"/>
      <c r="K53" s="153"/>
      <c r="L53" s="153"/>
      <c r="M53" s="153"/>
      <c r="N53" s="41"/>
      <c r="O53" s="59"/>
      <c r="P53" s="60"/>
    </row>
    <row r="54" spans="1:16" ht="15" customHeight="1">
      <c r="A54" s="198" t="s">
        <v>103</v>
      </c>
      <c r="B54" s="199"/>
      <c r="C54" s="202" t="s">
        <v>60</v>
      </c>
      <c r="D54" s="203"/>
      <c r="E54" s="203"/>
      <c r="F54" s="204"/>
      <c r="G54" s="171">
        <f>L39-L52</f>
        <v>12097.740000000002</v>
      </c>
      <c r="H54" s="171"/>
      <c r="I54" s="171"/>
      <c r="J54" s="171"/>
      <c r="K54" s="171"/>
      <c r="L54" s="171"/>
      <c r="M54" s="171"/>
      <c r="N54" s="196"/>
      <c r="O54" s="121"/>
      <c r="P54" s="122"/>
    </row>
    <row r="55" spans="1:16">
      <c r="A55" s="200"/>
      <c r="B55" s="201"/>
      <c r="C55" s="205"/>
      <c r="D55" s="206"/>
      <c r="E55" s="206"/>
      <c r="F55" s="207"/>
      <c r="G55" s="171"/>
      <c r="H55" s="171"/>
      <c r="I55" s="171"/>
      <c r="J55" s="171"/>
      <c r="K55" s="171"/>
      <c r="L55" s="171"/>
      <c r="M55" s="171"/>
      <c r="N55" s="197"/>
      <c r="O55" s="123"/>
      <c r="P55" s="124"/>
    </row>
    <row r="58" spans="1:16" ht="32.25" customHeight="1">
      <c r="A58" s="165" t="s">
        <v>182</v>
      </c>
      <c r="B58" s="165"/>
      <c r="C58" s="165"/>
      <c r="D58" s="165"/>
      <c r="F58" s="166" t="s">
        <v>183</v>
      </c>
      <c r="G58" s="166"/>
      <c r="H58" s="166"/>
      <c r="I58" s="166"/>
      <c r="J58" s="166"/>
      <c r="L58" s="192"/>
      <c r="M58" s="192"/>
      <c r="N58" s="192"/>
      <c r="O58" s="192"/>
      <c r="P58" s="192"/>
    </row>
    <row r="59" spans="1:16">
      <c r="A59" s="163" t="s">
        <v>54</v>
      </c>
      <c r="B59" s="163"/>
      <c r="C59" s="163"/>
      <c r="D59" s="93">
        <f>H32</f>
        <v>14658.333333333332</v>
      </c>
      <c r="F59" s="163" t="s">
        <v>65</v>
      </c>
      <c r="G59" s="163"/>
      <c r="H59" s="163"/>
      <c r="I59" s="163"/>
      <c r="J59" s="93">
        <f>D16/D13*D14</f>
        <v>13063.806666666667</v>
      </c>
      <c r="L59" s="193"/>
      <c r="M59" s="193"/>
      <c r="N59" s="193"/>
      <c r="O59" s="193"/>
      <c r="P59" s="193"/>
    </row>
    <row r="60" spans="1:16">
      <c r="A60" s="163" t="s">
        <v>55</v>
      </c>
      <c r="B60" s="163"/>
      <c r="C60" s="163"/>
      <c r="D60" s="93">
        <f>H44+H45</f>
        <v>1594.5266666666666</v>
      </c>
      <c r="F60" s="163" t="s">
        <v>66</v>
      </c>
      <c r="G60" s="163"/>
      <c r="H60" s="163"/>
      <c r="I60" s="163"/>
      <c r="J60" s="93">
        <f>(J59*J16)-D12</f>
        <v>1246.7666666666673</v>
      </c>
      <c r="L60" s="193"/>
      <c r="M60" s="193"/>
      <c r="N60" s="193"/>
      <c r="O60" s="193"/>
      <c r="P60" s="193"/>
    </row>
    <row r="61" spans="1:16" ht="30">
      <c r="A61" s="163" t="s">
        <v>56</v>
      </c>
      <c r="B61" s="163"/>
      <c r="C61" s="163"/>
      <c r="D61" s="93">
        <f>D59-D60</f>
        <v>13063.806666666665</v>
      </c>
      <c r="F61" s="163" t="s">
        <v>67</v>
      </c>
      <c r="G61" s="163"/>
      <c r="H61" s="163"/>
      <c r="I61" s="163"/>
      <c r="J61" s="95">
        <f>IF(J60&lt;=0,G50,G50-J60)</f>
        <v>1763.6133333333328</v>
      </c>
      <c r="K61" s="97" t="s">
        <v>185</v>
      </c>
    </row>
    <row r="62" spans="1:16">
      <c r="A62" s="163" t="s">
        <v>57</v>
      </c>
      <c r="B62" s="163"/>
      <c r="C62" s="163"/>
      <c r="D62" s="94">
        <v>0.27</v>
      </c>
      <c r="F62" s="164"/>
      <c r="G62" s="164"/>
      <c r="H62" s="164"/>
      <c r="I62" s="5"/>
    </row>
    <row r="63" spans="1:16">
      <c r="A63" s="163" t="s">
        <v>58</v>
      </c>
      <c r="B63" s="163"/>
      <c r="C63" s="163"/>
      <c r="D63" s="93">
        <f>(D61*D62)-D12</f>
        <v>1246.7678000000001</v>
      </c>
      <c r="F63" s="164"/>
      <c r="G63" s="164"/>
      <c r="H63" s="164"/>
      <c r="I63" s="4"/>
    </row>
    <row r="64" spans="1:16" ht="30">
      <c r="A64" s="163" t="s">
        <v>59</v>
      </c>
      <c r="B64" s="163"/>
      <c r="C64" s="163"/>
      <c r="D64" s="95">
        <f>IF(D63&lt;=0,G50,G50-D63)</f>
        <v>1763.6122</v>
      </c>
      <c r="E64" s="97" t="s">
        <v>185</v>
      </c>
      <c r="F64" s="164"/>
      <c r="G64" s="164"/>
      <c r="H64" s="164"/>
      <c r="I64" s="4"/>
    </row>
    <row r="71" spans="7:7">
      <c r="G71" s="98"/>
    </row>
  </sheetData>
  <mergeCells count="194">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P18"/>
    <mergeCell ref="A19:B21"/>
    <mergeCell ref="C19:F21"/>
    <mergeCell ref="G19:G21"/>
    <mergeCell ref="H19:K21"/>
    <mergeCell ref="L19:M21"/>
    <mergeCell ref="N19:N21"/>
    <mergeCell ref="C24:F24"/>
    <mergeCell ref="H24:K24"/>
    <mergeCell ref="L24:M24"/>
    <mergeCell ref="C25:F25"/>
    <mergeCell ref="H25:K25"/>
    <mergeCell ref="L25:M25"/>
    <mergeCell ref="O19:P21"/>
    <mergeCell ref="A22:B38"/>
    <mergeCell ref="C22:F22"/>
    <mergeCell ref="H22:K22"/>
    <mergeCell ref="L22:M22"/>
    <mergeCell ref="N22:N38"/>
    <mergeCell ref="O22:P38"/>
    <mergeCell ref="C23:F23"/>
    <mergeCell ref="H23:K23"/>
    <mergeCell ref="L23:M23"/>
    <mergeCell ref="C28:F28"/>
    <mergeCell ref="H28:K28"/>
    <mergeCell ref="L28:M28"/>
    <mergeCell ref="C29:F29"/>
    <mergeCell ref="H29:K29"/>
    <mergeCell ref="L29:M29"/>
    <mergeCell ref="C26:F26"/>
    <mergeCell ref="H26:K26"/>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36:F36"/>
    <mergeCell ref="H36:K36"/>
    <mergeCell ref="L36:M36"/>
    <mergeCell ref="C37:F37"/>
    <mergeCell ref="H37:K37"/>
    <mergeCell ref="L37:M37"/>
    <mergeCell ref="C34:F34"/>
    <mergeCell ref="H34:K34"/>
    <mergeCell ref="L34:M34"/>
    <mergeCell ref="C35:F35"/>
    <mergeCell ref="H35:K35"/>
    <mergeCell ref="L35:M35"/>
    <mergeCell ref="O39:P39"/>
    <mergeCell ref="A40:M40"/>
    <mergeCell ref="O40:P40"/>
    <mergeCell ref="A41:B41"/>
    <mergeCell ref="C41:F41"/>
    <mergeCell ref="H41:K41"/>
    <mergeCell ref="L41:M41"/>
    <mergeCell ref="C38:F38"/>
    <mergeCell ref="H38:K38"/>
    <mergeCell ref="L38:M38"/>
    <mergeCell ref="A39:B39"/>
    <mergeCell ref="C39:F39"/>
    <mergeCell ref="H39:K39"/>
    <mergeCell ref="L39:M39"/>
    <mergeCell ref="L42:M42"/>
    <mergeCell ref="N42:N43"/>
    <mergeCell ref="O42:O43"/>
    <mergeCell ref="C43:F43"/>
    <mergeCell ref="H43:K43"/>
    <mergeCell ref="L43:M43"/>
    <mergeCell ref="C44:F44"/>
    <mergeCell ref="H44:K44"/>
    <mergeCell ref="L44:M44"/>
    <mergeCell ref="N44:N45"/>
    <mergeCell ref="P44:P45"/>
    <mergeCell ref="C45:F45"/>
    <mergeCell ref="H45:K45"/>
    <mergeCell ref="L45:M45"/>
    <mergeCell ref="N50:N51"/>
    <mergeCell ref="O50:P51"/>
    <mergeCell ref="C51:F51"/>
    <mergeCell ref="H51:K51"/>
    <mergeCell ref="L51:M51"/>
    <mergeCell ref="O46:P46"/>
    <mergeCell ref="A47:M47"/>
    <mergeCell ref="O47:P47"/>
    <mergeCell ref="A48:B51"/>
    <mergeCell ref="C48:F49"/>
    <mergeCell ref="G48:G49"/>
    <mergeCell ref="H48:K49"/>
    <mergeCell ref="L48:M49"/>
    <mergeCell ref="N48:N49"/>
    <mergeCell ref="O48:P49"/>
    <mergeCell ref="A46:B46"/>
    <mergeCell ref="A42:B45"/>
    <mergeCell ref="C42:F42"/>
    <mergeCell ref="H42:K42"/>
    <mergeCell ref="C46:F46"/>
    <mergeCell ref="C52:F52"/>
    <mergeCell ref="H52:K52"/>
    <mergeCell ref="L52:M52"/>
    <mergeCell ref="A54:B55"/>
    <mergeCell ref="C54:F55"/>
    <mergeCell ref="G54:M55"/>
    <mergeCell ref="C50:F50"/>
    <mergeCell ref="H50:K50"/>
    <mergeCell ref="L50:M50"/>
    <mergeCell ref="L58:P58"/>
    <mergeCell ref="L59:P59"/>
    <mergeCell ref="L60:P60"/>
    <mergeCell ref="R1:S1"/>
    <mergeCell ref="A2:P2"/>
    <mergeCell ref="A63:C63"/>
    <mergeCell ref="F63:H63"/>
    <mergeCell ref="A64:C64"/>
    <mergeCell ref="F64:H64"/>
    <mergeCell ref="A60:C60"/>
    <mergeCell ref="F60:I60"/>
    <mergeCell ref="A61:C61"/>
    <mergeCell ref="F61:I61"/>
    <mergeCell ref="A62:C62"/>
    <mergeCell ref="F62:H62"/>
    <mergeCell ref="H46:K46"/>
    <mergeCell ref="L46:M46"/>
    <mergeCell ref="N54:N55"/>
    <mergeCell ref="O54:P55"/>
    <mergeCell ref="A58:D58"/>
    <mergeCell ref="F58:J58"/>
    <mergeCell ref="A59:C59"/>
    <mergeCell ref="F59:I59"/>
    <mergeCell ref="A52:B52"/>
  </mergeCells>
  <hyperlinks>
    <hyperlink ref="R1:S1" location="İÇİNDEKİLER!A1" display="İÇİNDEKİLER" xr:uid="{00000000-0004-0000-0200-000000000000}"/>
  </hyperlinks>
  <pageMargins left="0.7" right="0.7" top="0.75" bottom="0.75" header="0.3" footer="0.3"/>
  <pageSetup paperSize="9"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65"/>
  <sheetViews>
    <sheetView topLeftCell="E49" zoomScale="110" zoomScaleNormal="110" workbookViewId="0">
      <selection activeCell="O51" sqref="O51:P56"/>
    </sheetView>
  </sheetViews>
  <sheetFormatPr defaultRowHeight="15"/>
  <cols>
    <col min="7" max="7" width="11.140625" customWidth="1"/>
    <col min="13" max="14" width="6.85546875" customWidth="1"/>
    <col min="15" max="15" width="18.85546875" customWidth="1"/>
    <col min="16" max="16" width="23.28515625" customWidth="1"/>
    <col min="18" max="18" width="12.85546875" customWidth="1"/>
  </cols>
  <sheetData>
    <row r="1" spans="1:27" ht="48.95" customHeight="1">
      <c r="A1" s="223" t="s">
        <v>158</v>
      </c>
      <c r="B1" s="224"/>
      <c r="C1" s="224"/>
      <c r="D1" s="224"/>
      <c r="E1" s="224"/>
      <c r="F1" s="224"/>
      <c r="G1" s="224"/>
      <c r="H1" s="224"/>
      <c r="I1" s="224"/>
      <c r="J1" s="224"/>
      <c r="K1" s="224"/>
      <c r="L1" s="224"/>
      <c r="M1" s="224"/>
      <c r="N1" s="224"/>
      <c r="O1" s="224"/>
      <c r="P1" s="225"/>
      <c r="Q1" s="42"/>
      <c r="R1" s="114" t="s">
        <v>175</v>
      </c>
      <c r="S1" s="114"/>
      <c r="T1" s="42"/>
      <c r="U1" s="42"/>
      <c r="V1" s="42"/>
      <c r="W1" s="42"/>
      <c r="X1" s="42"/>
      <c r="Y1" s="42"/>
      <c r="Z1" s="42"/>
      <c r="AA1" s="42"/>
    </row>
    <row r="2" spans="1:27" ht="44.1" customHeight="1" thickBot="1">
      <c r="A2" s="220" t="s">
        <v>162</v>
      </c>
      <c r="B2" s="221"/>
      <c r="C2" s="221"/>
      <c r="D2" s="221"/>
      <c r="E2" s="221"/>
      <c r="F2" s="221"/>
      <c r="G2" s="221"/>
      <c r="H2" s="221"/>
      <c r="I2" s="221"/>
      <c r="J2" s="221"/>
      <c r="K2" s="221"/>
      <c r="L2" s="221"/>
      <c r="M2" s="221"/>
      <c r="N2" s="221"/>
      <c r="O2" s="221"/>
      <c r="P2" s="222"/>
      <c r="Q2" s="42"/>
      <c r="R2" s="42"/>
      <c r="S2" s="42"/>
      <c r="T2" s="42"/>
      <c r="U2" s="42"/>
      <c r="V2" s="42"/>
      <c r="W2" s="42"/>
      <c r="X2" s="42"/>
      <c r="Y2" s="42"/>
      <c r="Z2" s="42"/>
      <c r="AA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144" t="s">
        <v>0</v>
      </c>
      <c r="B4" s="145"/>
      <c r="C4" s="145"/>
      <c r="D4" s="145"/>
      <c r="E4" s="145"/>
      <c r="F4" s="145"/>
      <c r="G4" s="145"/>
      <c r="H4" s="145"/>
      <c r="I4" s="145"/>
      <c r="J4" s="145"/>
      <c r="K4" s="145"/>
      <c r="L4" s="145"/>
      <c r="M4" s="145"/>
      <c r="N4" s="145"/>
      <c r="O4" s="145"/>
      <c r="P4" s="146"/>
    </row>
    <row r="5" spans="1:27" ht="15.75">
      <c r="A5" s="153" t="s">
        <v>1</v>
      </c>
      <c r="B5" s="153"/>
      <c r="C5" s="153"/>
      <c r="D5" s="153"/>
      <c r="E5" s="153"/>
      <c r="F5" s="153"/>
      <c r="G5" s="153"/>
      <c r="H5" s="153"/>
      <c r="I5" s="153"/>
      <c r="J5" s="153"/>
      <c r="K5" s="153"/>
      <c r="L5" s="153"/>
      <c r="M5" s="153"/>
      <c r="N5" s="143"/>
      <c r="O5" s="125"/>
      <c r="P5" s="125"/>
    </row>
    <row r="6" spans="1:27" ht="15" customHeight="1">
      <c r="A6" s="140" t="s">
        <v>2</v>
      </c>
      <c r="B6" s="140"/>
      <c r="C6" s="140"/>
      <c r="D6" s="151"/>
      <c r="E6" s="151"/>
      <c r="F6" s="151"/>
      <c r="G6" s="140" t="s">
        <v>3</v>
      </c>
      <c r="H6" s="140"/>
      <c r="I6" s="140"/>
      <c r="J6" s="151"/>
      <c r="K6" s="151"/>
      <c r="L6" s="151"/>
      <c r="M6" s="151"/>
      <c r="N6" s="143"/>
      <c r="O6" s="128"/>
      <c r="P6" s="129"/>
    </row>
    <row r="7" spans="1:27" ht="15" customHeight="1">
      <c r="A7" s="140" t="s">
        <v>4</v>
      </c>
      <c r="B7" s="140"/>
      <c r="C7" s="140"/>
      <c r="D7" s="151"/>
      <c r="E7" s="151"/>
      <c r="F7" s="151"/>
      <c r="G7" s="140" t="s">
        <v>3</v>
      </c>
      <c r="H7" s="140"/>
      <c r="I7" s="140"/>
      <c r="J7" s="151"/>
      <c r="K7" s="151"/>
      <c r="L7" s="151"/>
      <c r="M7" s="151"/>
      <c r="N7" s="143"/>
      <c r="O7" s="128"/>
      <c r="P7" s="129"/>
    </row>
    <row r="8" spans="1:27" ht="15" customHeight="1">
      <c r="A8" s="140" t="s">
        <v>5</v>
      </c>
      <c r="B8" s="140"/>
      <c r="C8" s="140"/>
      <c r="D8" s="151"/>
      <c r="E8" s="151"/>
      <c r="F8" s="151"/>
      <c r="G8" s="140" t="s">
        <v>9</v>
      </c>
      <c r="H8" s="140"/>
      <c r="I8" s="140"/>
      <c r="J8" s="151"/>
      <c r="K8" s="151"/>
      <c r="L8" s="151"/>
      <c r="M8" s="151"/>
      <c r="N8" s="143"/>
      <c r="O8" s="128"/>
      <c r="P8" s="129"/>
    </row>
    <row r="9" spans="1:27" ht="15" customHeight="1">
      <c r="A9" s="140" t="s">
        <v>6</v>
      </c>
      <c r="B9" s="140"/>
      <c r="C9" s="140"/>
      <c r="D9" s="151"/>
      <c r="E9" s="151"/>
      <c r="F9" s="151"/>
      <c r="G9" s="140" t="s">
        <v>10</v>
      </c>
      <c r="H9" s="140"/>
      <c r="I9" s="140"/>
      <c r="J9" s="151"/>
      <c r="K9" s="151"/>
      <c r="L9" s="151"/>
      <c r="M9" s="151"/>
      <c r="N9" s="143"/>
      <c r="O9" s="128"/>
      <c r="P9" s="129"/>
    </row>
    <row r="10" spans="1:27" ht="15" customHeight="1">
      <c r="A10" s="140" t="s">
        <v>7</v>
      </c>
      <c r="B10" s="140"/>
      <c r="C10" s="140"/>
      <c r="D10" s="151"/>
      <c r="E10" s="151"/>
      <c r="F10" s="151"/>
      <c r="G10" s="140" t="s">
        <v>11</v>
      </c>
      <c r="H10" s="140"/>
      <c r="I10" s="140"/>
      <c r="J10" s="226">
        <v>45200</v>
      </c>
      <c r="K10" s="151"/>
      <c r="L10" s="151"/>
      <c r="M10" s="151"/>
      <c r="N10" s="143"/>
      <c r="O10" s="128"/>
      <c r="P10" s="129"/>
    </row>
    <row r="11" spans="1:27" ht="15" customHeight="1">
      <c r="A11" s="140" t="s">
        <v>12</v>
      </c>
      <c r="B11" s="140"/>
      <c r="C11" s="140"/>
      <c r="D11" s="227">
        <v>45233</v>
      </c>
      <c r="E11" s="151"/>
      <c r="F11" s="151"/>
      <c r="G11" s="140" t="s">
        <v>13</v>
      </c>
      <c r="H11" s="140"/>
      <c r="I11" s="140"/>
      <c r="J11" s="151"/>
      <c r="K11" s="151"/>
      <c r="L11" s="151"/>
      <c r="M11" s="151"/>
      <c r="N11" s="143"/>
      <c r="O11" s="128"/>
      <c r="P11" s="129"/>
    </row>
    <row r="12" spans="1:27" ht="15" customHeight="1">
      <c r="A12" s="140" t="s">
        <v>14</v>
      </c>
      <c r="B12" s="140"/>
      <c r="C12" s="140"/>
      <c r="D12" s="151">
        <v>2280.46</v>
      </c>
      <c r="E12" s="151"/>
      <c r="F12" s="151"/>
      <c r="G12" s="140" t="s">
        <v>40</v>
      </c>
      <c r="H12" s="140"/>
      <c r="I12" s="140"/>
      <c r="J12" s="151">
        <f>G51+D12</f>
        <v>5290.84</v>
      </c>
      <c r="K12" s="151"/>
      <c r="L12" s="151"/>
      <c r="M12" s="151"/>
      <c r="N12" s="143"/>
      <c r="O12" s="128"/>
      <c r="P12" s="129"/>
    </row>
    <row r="13" spans="1:27" ht="15" customHeight="1">
      <c r="A13" s="140" t="s">
        <v>41</v>
      </c>
      <c r="B13" s="140"/>
      <c r="C13" s="140"/>
      <c r="D13" s="151">
        <v>31</v>
      </c>
      <c r="E13" s="151"/>
      <c r="F13" s="151"/>
      <c r="G13" s="140" t="s">
        <v>42</v>
      </c>
      <c r="H13" s="140"/>
      <c r="I13" s="140"/>
      <c r="J13" s="151">
        <v>30</v>
      </c>
      <c r="K13" s="151"/>
      <c r="L13" s="151"/>
      <c r="M13" s="151"/>
      <c r="N13" s="143"/>
      <c r="O13" s="128"/>
      <c r="P13" s="129"/>
    </row>
    <row r="14" spans="1:27" ht="15" customHeight="1">
      <c r="A14" s="140" t="s">
        <v>43</v>
      </c>
      <c r="B14" s="140"/>
      <c r="C14" s="140"/>
      <c r="D14" s="151">
        <v>20</v>
      </c>
      <c r="E14" s="151"/>
      <c r="F14" s="151"/>
      <c r="G14" s="140" t="s">
        <v>43</v>
      </c>
      <c r="H14" s="140"/>
      <c r="I14" s="140"/>
      <c r="J14" s="151">
        <f>D14</f>
        <v>20</v>
      </c>
      <c r="K14" s="151"/>
      <c r="L14" s="151"/>
      <c r="M14" s="151"/>
      <c r="N14" s="143"/>
      <c r="O14" s="128"/>
      <c r="P14" s="129"/>
    </row>
    <row r="15" spans="1:27" ht="15" customHeight="1">
      <c r="A15" s="140" t="s">
        <v>69</v>
      </c>
      <c r="B15" s="140"/>
      <c r="C15" s="140"/>
      <c r="D15" s="151">
        <f>D13-D14</f>
        <v>11</v>
      </c>
      <c r="E15" s="151"/>
      <c r="F15" s="151"/>
      <c r="G15" s="140" t="s">
        <v>69</v>
      </c>
      <c r="H15" s="140"/>
      <c r="I15" s="140"/>
      <c r="J15" s="151">
        <f>J13-J14</f>
        <v>10</v>
      </c>
      <c r="K15" s="151"/>
      <c r="L15" s="151"/>
      <c r="M15" s="151"/>
      <c r="N15" s="143"/>
      <c r="O15" s="128"/>
      <c r="P15" s="129"/>
    </row>
    <row r="16" spans="1:27" ht="15" customHeight="1">
      <c r="A16" s="140" t="s">
        <v>64</v>
      </c>
      <c r="B16" s="140"/>
      <c r="C16" s="140"/>
      <c r="D16" s="151">
        <v>19595.71</v>
      </c>
      <c r="E16" s="151"/>
      <c r="F16" s="151"/>
      <c r="G16" s="140" t="s">
        <v>63</v>
      </c>
      <c r="H16" s="140"/>
      <c r="I16" s="140"/>
      <c r="J16" s="230">
        <f>J12/D16</f>
        <v>0.26999991324631772</v>
      </c>
      <c r="K16" s="230"/>
      <c r="L16" s="230"/>
      <c r="M16" s="230"/>
      <c r="N16" s="143"/>
      <c r="O16" s="128"/>
      <c r="P16" s="129"/>
    </row>
    <row r="17" spans="1:16" ht="15" customHeight="1">
      <c r="A17" s="231" t="s">
        <v>190</v>
      </c>
      <c r="B17" s="232"/>
      <c r="C17" s="232"/>
      <c r="D17" s="232"/>
      <c r="E17" s="232"/>
      <c r="F17" s="232"/>
      <c r="G17" s="232"/>
      <c r="H17" s="232"/>
      <c r="I17" s="233"/>
      <c r="J17" s="234">
        <v>0</v>
      </c>
      <c r="K17" s="235"/>
      <c r="L17" s="235"/>
      <c r="M17" s="236"/>
      <c r="N17" s="143"/>
      <c r="O17" s="128"/>
      <c r="P17" s="129"/>
    </row>
    <row r="18" spans="1:16" ht="29.25" customHeight="1">
      <c r="A18" s="142" t="s">
        <v>8</v>
      </c>
      <c r="B18" s="142"/>
      <c r="C18" s="142"/>
      <c r="D18" s="141"/>
      <c r="E18" s="141"/>
      <c r="F18" s="141"/>
      <c r="G18" s="141"/>
      <c r="H18" s="141"/>
      <c r="I18" s="141"/>
      <c r="J18" s="141"/>
      <c r="K18" s="141"/>
      <c r="L18" s="141"/>
      <c r="M18" s="141"/>
      <c r="N18" s="143"/>
      <c r="O18" s="123"/>
      <c r="P18" s="124"/>
    </row>
    <row r="19" spans="1:16" ht="15.75">
      <c r="A19" s="153" t="s">
        <v>15</v>
      </c>
      <c r="B19" s="153"/>
      <c r="C19" s="153"/>
      <c r="D19" s="153"/>
      <c r="E19" s="153"/>
      <c r="F19" s="153"/>
      <c r="G19" s="153"/>
      <c r="H19" s="153"/>
      <c r="I19" s="153"/>
      <c r="J19" s="153"/>
      <c r="K19" s="153"/>
      <c r="L19" s="153"/>
      <c r="M19" s="153"/>
      <c r="N19" s="14"/>
      <c r="O19" s="126"/>
      <c r="P19" s="127"/>
    </row>
    <row r="20" spans="1:16" ht="15" customHeight="1">
      <c r="A20" s="136"/>
      <c r="B20" s="136"/>
      <c r="C20" s="151"/>
      <c r="D20" s="151"/>
      <c r="E20" s="151"/>
      <c r="F20" s="151"/>
      <c r="G20" s="136" t="s">
        <v>30</v>
      </c>
      <c r="H20" s="228" t="s">
        <v>31</v>
      </c>
      <c r="I20" s="229"/>
      <c r="J20" s="229"/>
      <c r="K20" s="229"/>
      <c r="L20" s="152" t="s">
        <v>32</v>
      </c>
      <c r="M20" s="153"/>
      <c r="N20" s="188"/>
      <c r="O20" s="121"/>
      <c r="P20" s="122"/>
    </row>
    <row r="21" spans="1:16">
      <c r="A21" s="136"/>
      <c r="B21" s="136"/>
      <c r="C21" s="151"/>
      <c r="D21" s="151"/>
      <c r="E21" s="151"/>
      <c r="F21" s="151"/>
      <c r="G21" s="136"/>
      <c r="H21" s="229"/>
      <c r="I21" s="229"/>
      <c r="J21" s="229"/>
      <c r="K21" s="229"/>
      <c r="L21" s="153"/>
      <c r="M21" s="153"/>
      <c r="N21" s="188"/>
      <c r="O21" s="128"/>
      <c r="P21" s="129"/>
    </row>
    <row r="22" spans="1:16" ht="30" customHeight="1">
      <c r="A22" s="136"/>
      <c r="B22" s="136"/>
      <c r="C22" s="151"/>
      <c r="D22" s="151"/>
      <c r="E22" s="151"/>
      <c r="F22" s="151"/>
      <c r="G22" s="136"/>
      <c r="H22" s="229"/>
      <c r="I22" s="229"/>
      <c r="J22" s="229"/>
      <c r="K22" s="229"/>
      <c r="L22" s="153"/>
      <c r="M22" s="153"/>
      <c r="N22" s="188"/>
      <c r="O22" s="123"/>
      <c r="P22" s="124"/>
    </row>
    <row r="23" spans="1:16" ht="15" customHeight="1">
      <c r="A23" s="150" t="s">
        <v>16</v>
      </c>
      <c r="B23" s="150"/>
      <c r="C23" s="140" t="s">
        <v>17</v>
      </c>
      <c r="D23" s="140"/>
      <c r="E23" s="140"/>
      <c r="F23" s="140"/>
      <c r="G23" s="44">
        <v>0</v>
      </c>
      <c r="H23" s="237">
        <f>$G23/$D$13*$D$14</f>
        <v>0</v>
      </c>
      <c r="I23" s="237"/>
      <c r="J23" s="237"/>
      <c r="K23" s="237"/>
      <c r="L23" s="237">
        <f>G23-H23</f>
        <v>0</v>
      </c>
      <c r="M23" s="237"/>
      <c r="N23" s="189"/>
      <c r="O23" s="121"/>
      <c r="P23" s="122"/>
    </row>
    <row r="24" spans="1:16" ht="15.75">
      <c r="A24" s="150"/>
      <c r="B24" s="150"/>
      <c r="C24" s="140" t="s">
        <v>18</v>
      </c>
      <c r="D24" s="140"/>
      <c r="E24" s="140"/>
      <c r="F24" s="140"/>
      <c r="G24" s="44">
        <v>0</v>
      </c>
      <c r="H24" s="237">
        <f t="shared" ref="H24:H39" si="0">$G24/$D$13*$D$14</f>
        <v>0</v>
      </c>
      <c r="I24" s="237"/>
      <c r="J24" s="237"/>
      <c r="K24" s="237"/>
      <c r="L24" s="237">
        <f t="shared" ref="L24:L39" si="1">G24-H24</f>
        <v>0</v>
      </c>
      <c r="M24" s="237"/>
      <c r="N24" s="189"/>
      <c r="O24" s="128"/>
      <c r="P24" s="129"/>
    </row>
    <row r="25" spans="1:16" ht="15.75">
      <c r="A25" s="150"/>
      <c r="B25" s="150"/>
      <c r="C25" s="140" t="s">
        <v>19</v>
      </c>
      <c r="D25" s="140"/>
      <c r="E25" s="140"/>
      <c r="F25" s="140"/>
      <c r="G25" s="44">
        <v>0</v>
      </c>
      <c r="H25" s="237">
        <f t="shared" si="0"/>
        <v>0</v>
      </c>
      <c r="I25" s="237"/>
      <c r="J25" s="237"/>
      <c r="K25" s="237"/>
      <c r="L25" s="237">
        <f t="shared" si="1"/>
        <v>0</v>
      </c>
      <c r="M25" s="237"/>
      <c r="N25" s="189"/>
      <c r="O25" s="128"/>
      <c r="P25" s="129"/>
    </row>
    <row r="26" spans="1:16" ht="15.75">
      <c r="A26" s="150"/>
      <c r="B26" s="150"/>
      <c r="C26" s="140" t="s">
        <v>20</v>
      </c>
      <c r="D26" s="140"/>
      <c r="E26" s="140"/>
      <c r="F26" s="140"/>
      <c r="G26" s="44">
        <v>0</v>
      </c>
      <c r="H26" s="237">
        <f t="shared" si="0"/>
        <v>0</v>
      </c>
      <c r="I26" s="237"/>
      <c r="J26" s="237"/>
      <c r="K26" s="237"/>
      <c r="L26" s="237">
        <f t="shared" si="1"/>
        <v>0</v>
      </c>
      <c r="M26" s="237"/>
      <c r="N26" s="189"/>
      <c r="O26" s="128"/>
      <c r="P26" s="129"/>
    </row>
    <row r="27" spans="1:16" ht="15.75">
      <c r="A27" s="150"/>
      <c r="B27" s="150"/>
      <c r="C27" s="140" t="s">
        <v>21</v>
      </c>
      <c r="D27" s="140"/>
      <c r="E27" s="140"/>
      <c r="F27" s="140"/>
      <c r="G27" s="44">
        <v>0</v>
      </c>
      <c r="H27" s="237">
        <f t="shared" si="0"/>
        <v>0</v>
      </c>
      <c r="I27" s="237"/>
      <c r="J27" s="237"/>
      <c r="K27" s="237"/>
      <c r="L27" s="237">
        <f t="shared" si="1"/>
        <v>0</v>
      </c>
      <c r="M27" s="237"/>
      <c r="N27" s="189"/>
      <c r="O27" s="128"/>
      <c r="P27" s="129"/>
    </row>
    <row r="28" spans="1:16" ht="15.75">
      <c r="A28" s="150"/>
      <c r="B28" s="150"/>
      <c r="C28" s="140" t="s">
        <v>100</v>
      </c>
      <c r="D28" s="140"/>
      <c r="E28" s="140"/>
      <c r="F28" s="140"/>
      <c r="G28" s="44">
        <v>1158.77</v>
      </c>
      <c r="H28" s="237">
        <f>G28</f>
        <v>1158.77</v>
      </c>
      <c r="I28" s="237"/>
      <c r="J28" s="237"/>
      <c r="K28" s="237"/>
      <c r="L28" s="237">
        <f t="shared" si="1"/>
        <v>0</v>
      </c>
      <c r="M28" s="237"/>
      <c r="N28" s="189"/>
      <c r="O28" s="128"/>
      <c r="P28" s="129"/>
    </row>
    <row r="29" spans="1:16" ht="15.75">
      <c r="A29" s="150"/>
      <c r="B29" s="150"/>
      <c r="C29" s="140" t="s">
        <v>101</v>
      </c>
      <c r="D29" s="140"/>
      <c r="E29" s="140"/>
      <c r="F29" s="140"/>
      <c r="G29" s="44">
        <v>637.25</v>
      </c>
      <c r="H29" s="237">
        <f>G29</f>
        <v>637.25</v>
      </c>
      <c r="I29" s="237"/>
      <c r="J29" s="237"/>
      <c r="K29" s="237"/>
      <c r="L29" s="237">
        <f t="shared" si="1"/>
        <v>0</v>
      </c>
      <c r="M29" s="237"/>
      <c r="N29" s="189"/>
      <c r="O29" s="128"/>
      <c r="P29" s="129"/>
    </row>
    <row r="30" spans="1:16" ht="15.75">
      <c r="A30" s="150"/>
      <c r="B30" s="150"/>
      <c r="C30" s="140" t="s">
        <v>107</v>
      </c>
      <c r="D30" s="140"/>
      <c r="E30" s="140"/>
      <c r="F30" s="140"/>
      <c r="G30" s="44">
        <v>0</v>
      </c>
      <c r="H30" s="237">
        <f>G30</f>
        <v>0</v>
      </c>
      <c r="I30" s="237"/>
      <c r="J30" s="237"/>
      <c r="K30" s="237"/>
      <c r="L30" s="237">
        <f t="shared" si="1"/>
        <v>0</v>
      </c>
      <c r="M30" s="237"/>
      <c r="N30" s="189"/>
      <c r="O30" s="128"/>
      <c r="P30" s="129"/>
    </row>
    <row r="31" spans="1:16" ht="15.75">
      <c r="A31" s="150"/>
      <c r="B31" s="150"/>
      <c r="C31" s="140" t="s">
        <v>22</v>
      </c>
      <c r="D31" s="140"/>
      <c r="E31" s="140"/>
      <c r="F31" s="140"/>
      <c r="G31" s="44">
        <v>0</v>
      </c>
      <c r="H31" s="237">
        <f>G31</f>
        <v>0</v>
      </c>
      <c r="I31" s="237"/>
      <c r="J31" s="237"/>
      <c r="K31" s="237"/>
      <c r="L31" s="237">
        <f t="shared" si="1"/>
        <v>0</v>
      </c>
      <c r="M31" s="237"/>
      <c r="N31" s="189"/>
      <c r="O31" s="128"/>
      <c r="P31" s="129"/>
    </row>
    <row r="32" spans="1:16" ht="15.75">
      <c r="A32" s="150"/>
      <c r="B32" s="150"/>
      <c r="C32" s="140" t="s">
        <v>23</v>
      </c>
      <c r="D32" s="140"/>
      <c r="E32" s="140"/>
      <c r="F32" s="140"/>
      <c r="G32" s="44">
        <v>0</v>
      </c>
      <c r="H32" s="237">
        <f t="shared" si="0"/>
        <v>0</v>
      </c>
      <c r="I32" s="237"/>
      <c r="J32" s="237"/>
      <c r="K32" s="237"/>
      <c r="L32" s="237">
        <f t="shared" si="1"/>
        <v>0</v>
      </c>
      <c r="M32" s="237"/>
      <c r="N32" s="189"/>
      <c r="O32" s="128"/>
      <c r="P32" s="129"/>
    </row>
    <row r="33" spans="1:18" ht="15.75">
      <c r="A33" s="150"/>
      <c r="B33" s="150"/>
      <c r="C33" s="140" t="s">
        <v>24</v>
      </c>
      <c r="D33" s="140"/>
      <c r="E33" s="140"/>
      <c r="F33" s="140"/>
      <c r="G33" s="44">
        <v>21987.5</v>
      </c>
      <c r="H33" s="237">
        <f t="shared" si="0"/>
        <v>14185.483870967742</v>
      </c>
      <c r="I33" s="237"/>
      <c r="J33" s="237"/>
      <c r="K33" s="237"/>
      <c r="L33" s="237">
        <f t="shared" si="1"/>
        <v>7802.0161290322576</v>
      </c>
      <c r="M33" s="237"/>
      <c r="N33" s="189"/>
      <c r="O33" s="128"/>
      <c r="P33" s="129"/>
    </row>
    <row r="34" spans="1:18" ht="15.75">
      <c r="A34" s="150"/>
      <c r="B34" s="150"/>
      <c r="C34" s="140" t="s">
        <v>25</v>
      </c>
      <c r="D34" s="140"/>
      <c r="E34" s="140"/>
      <c r="F34" s="140"/>
      <c r="G34" s="44">
        <v>11457.67</v>
      </c>
      <c r="H34" s="237">
        <f t="shared" si="0"/>
        <v>7392.0451612903234</v>
      </c>
      <c r="I34" s="237"/>
      <c r="J34" s="237"/>
      <c r="K34" s="237"/>
      <c r="L34" s="237">
        <f t="shared" si="1"/>
        <v>4065.6248387096766</v>
      </c>
      <c r="M34" s="237"/>
      <c r="N34" s="189"/>
      <c r="O34" s="128"/>
      <c r="P34" s="129"/>
    </row>
    <row r="35" spans="1:18" ht="15.75">
      <c r="A35" s="150"/>
      <c r="B35" s="150"/>
      <c r="C35" s="140" t="s">
        <v>26</v>
      </c>
      <c r="D35" s="140"/>
      <c r="E35" s="140"/>
      <c r="F35" s="140"/>
      <c r="G35" s="44">
        <v>0</v>
      </c>
      <c r="H35" s="237">
        <f t="shared" si="0"/>
        <v>0</v>
      </c>
      <c r="I35" s="237"/>
      <c r="J35" s="237"/>
      <c r="K35" s="237"/>
      <c r="L35" s="237">
        <f t="shared" si="1"/>
        <v>0</v>
      </c>
      <c r="M35" s="237"/>
      <c r="N35" s="189"/>
      <c r="O35" s="128"/>
      <c r="P35" s="129"/>
    </row>
    <row r="36" spans="1:18" ht="15.75">
      <c r="A36" s="150"/>
      <c r="B36" s="150"/>
      <c r="C36" s="140" t="s">
        <v>27</v>
      </c>
      <c r="D36" s="140"/>
      <c r="E36" s="140"/>
      <c r="F36" s="140"/>
      <c r="G36" s="44">
        <v>0</v>
      </c>
      <c r="H36" s="237">
        <f t="shared" si="0"/>
        <v>0</v>
      </c>
      <c r="I36" s="237"/>
      <c r="J36" s="237"/>
      <c r="K36" s="237"/>
      <c r="L36" s="237">
        <f t="shared" si="1"/>
        <v>0</v>
      </c>
      <c r="M36" s="237"/>
      <c r="N36" s="189"/>
      <c r="O36" s="128"/>
      <c r="P36" s="129"/>
    </row>
    <row r="37" spans="1:18" ht="15.75">
      <c r="A37" s="150"/>
      <c r="B37" s="150"/>
      <c r="C37" s="140" t="s">
        <v>28</v>
      </c>
      <c r="D37" s="140"/>
      <c r="E37" s="140"/>
      <c r="F37" s="140"/>
      <c r="G37" s="44">
        <v>0</v>
      </c>
      <c r="H37" s="237">
        <f t="shared" si="0"/>
        <v>0</v>
      </c>
      <c r="I37" s="237"/>
      <c r="J37" s="237"/>
      <c r="K37" s="237"/>
      <c r="L37" s="237">
        <f t="shared" si="1"/>
        <v>0</v>
      </c>
      <c r="M37" s="237"/>
      <c r="N37" s="189"/>
      <c r="O37" s="128"/>
      <c r="P37" s="129"/>
      <c r="R37" s="9"/>
    </row>
    <row r="38" spans="1:18" ht="15.75">
      <c r="A38" s="150"/>
      <c r="B38" s="150"/>
      <c r="C38" s="140" t="s">
        <v>51</v>
      </c>
      <c r="D38" s="140"/>
      <c r="E38" s="140"/>
      <c r="F38" s="140"/>
      <c r="G38" s="44">
        <v>8138.89</v>
      </c>
      <c r="H38" s="237">
        <f t="shared" si="0"/>
        <v>5250.8967741935485</v>
      </c>
      <c r="I38" s="237"/>
      <c r="J38" s="237"/>
      <c r="K38" s="237"/>
      <c r="L38" s="237">
        <f t="shared" si="1"/>
        <v>2887.9932258064518</v>
      </c>
      <c r="M38" s="237"/>
      <c r="N38" s="189"/>
      <c r="O38" s="128"/>
      <c r="P38" s="129"/>
    </row>
    <row r="39" spans="1:18" ht="15.75">
      <c r="A39" s="150"/>
      <c r="B39" s="150"/>
      <c r="C39" s="140" t="s">
        <v>104</v>
      </c>
      <c r="D39" s="140"/>
      <c r="E39" s="140"/>
      <c r="F39" s="140"/>
      <c r="G39" s="44">
        <v>0</v>
      </c>
      <c r="H39" s="237">
        <f t="shared" si="0"/>
        <v>0</v>
      </c>
      <c r="I39" s="237"/>
      <c r="J39" s="237"/>
      <c r="K39" s="237"/>
      <c r="L39" s="237">
        <f t="shared" si="1"/>
        <v>0</v>
      </c>
      <c r="M39" s="237"/>
      <c r="N39" s="189"/>
      <c r="O39" s="128"/>
      <c r="P39" s="129"/>
    </row>
    <row r="40" spans="1:18" ht="18.75">
      <c r="A40" s="158" t="s">
        <v>33</v>
      </c>
      <c r="B40" s="158"/>
      <c r="C40" s="151"/>
      <c r="D40" s="151"/>
      <c r="E40" s="151"/>
      <c r="F40" s="151"/>
      <c r="G40" s="44">
        <f>SUM(G23:G39)</f>
        <v>43380.08</v>
      </c>
      <c r="H40" s="237">
        <f>SUM(H23:K39)</f>
        <v>28624.445806451615</v>
      </c>
      <c r="I40" s="151"/>
      <c r="J40" s="151"/>
      <c r="K40" s="151"/>
      <c r="L40" s="160">
        <f>G40-H40</f>
        <v>14755.634193548387</v>
      </c>
      <c r="M40" s="160"/>
      <c r="N40" s="15">
        <v>1</v>
      </c>
      <c r="O40" s="123"/>
      <c r="P40" s="124"/>
    </row>
    <row r="41" spans="1:18" ht="55.5" customHeight="1">
      <c r="A41" s="149" t="s">
        <v>39</v>
      </c>
      <c r="B41" s="149"/>
      <c r="C41" s="149"/>
      <c r="D41" s="149"/>
      <c r="E41" s="149"/>
      <c r="F41" s="149"/>
      <c r="G41" s="149"/>
      <c r="H41" s="149"/>
      <c r="I41" s="149"/>
      <c r="J41" s="149"/>
      <c r="K41" s="149"/>
      <c r="L41" s="149"/>
      <c r="M41" s="149"/>
      <c r="N41" s="243" t="s">
        <v>99</v>
      </c>
      <c r="O41" s="244"/>
      <c r="P41" s="245"/>
    </row>
    <row r="42" spans="1:18" ht="31.5" customHeight="1">
      <c r="A42" s="162"/>
      <c r="B42" s="162"/>
      <c r="C42" s="153" t="s">
        <v>35</v>
      </c>
      <c r="D42" s="153"/>
      <c r="E42" s="153"/>
      <c r="F42" s="153"/>
      <c r="G42" s="46" t="s">
        <v>36</v>
      </c>
      <c r="H42" s="152" t="s">
        <v>37</v>
      </c>
      <c r="I42" s="152"/>
      <c r="J42" s="152"/>
      <c r="K42" s="152"/>
      <c r="L42" s="152" t="s">
        <v>38</v>
      </c>
      <c r="M42" s="152"/>
      <c r="N42" s="47"/>
      <c r="O42" s="46" t="s">
        <v>61</v>
      </c>
      <c r="P42" s="46" t="s">
        <v>62</v>
      </c>
    </row>
    <row r="43" spans="1:18" ht="15" customHeight="1">
      <c r="A43" s="162" t="s">
        <v>105</v>
      </c>
      <c r="B43" s="162"/>
      <c r="C43" s="140" t="s">
        <v>93</v>
      </c>
      <c r="D43" s="140"/>
      <c r="E43" s="140"/>
      <c r="F43" s="140"/>
      <c r="G43" s="44">
        <v>1879.27</v>
      </c>
      <c r="H43" s="237">
        <f>$G43/$J$13*$J$14</f>
        <v>1252.8466666666666</v>
      </c>
      <c r="I43" s="237"/>
      <c r="J43" s="237"/>
      <c r="K43" s="237"/>
      <c r="L43" s="237">
        <f>G43-H43</f>
        <v>626.4233333333334</v>
      </c>
      <c r="M43" s="237"/>
      <c r="N43" s="189"/>
      <c r="O43" s="160">
        <f>L43+L44</f>
        <v>1053.5300000000002</v>
      </c>
      <c r="P43" s="45"/>
    </row>
    <row r="44" spans="1:18" ht="15.75">
      <c r="A44" s="162"/>
      <c r="B44" s="162"/>
      <c r="C44" s="140" t="s">
        <v>92</v>
      </c>
      <c r="D44" s="140"/>
      <c r="E44" s="140"/>
      <c r="F44" s="140"/>
      <c r="G44" s="44">
        <v>1281.32</v>
      </c>
      <c r="H44" s="237">
        <f t="shared" ref="H44:H46" si="2">$G44/$J$13*$J$14</f>
        <v>854.21333333333325</v>
      </c>
      <c r="I44" s="237"/>
      <c r="J44" s="237"/>
      <c r="K44" s="237"/>
      <c r="L44" s="237">
        <f t="shared" ref="L44:L46" si="3">G44-H44</f>
        <v>427.10666666666668</v>
      </c>
      <c r="M44" s="237"/>
      <c r="N44" s="189"/>
      <c r="O44" s="153"/>
      <c r="P44" s="45"/>
    </row>
    <row r="45" spans="1:18" ht="15.75">
      <c r="A45" s="162"/>
      <c r="B45" s="162"/>
      <c r="C45" s="140" t="s">
        <v>94</v>
      </c>
      <c r="D45" s="140"/>
      <c r="E45" s="140"/>
      <c r="F45" s="140"/>
      <c r="G45" s="44">
        <v>1537.58</v>
      </c>
      <c r="H45" s="237">
        <f t="shared" si="2"/>
        <v>1025.0533333333333</v>
      </c>
      <c r="I45" s="237"/>
      <c r="J45" s="237"/>
      <c r="K45" s="237"/>
      <c r="L45" s="237">
        <f t="shared" si="3"/>
        <v>512.52666666666664</v>
      </c>
      <c r="M45" s="237"/>
      <c r="N45" s="189"/>
      <c r="O45" s="45"/>
      <c r="P45" s="160">
        <f>L45+L46</f>
        <v>797.26333333333332</v>
      </c>
    </row>
    <row r="46" spans="1:18" ht="15.75">
      <c r="A46" s="162"/>
      <c r="B46" s="162"/>
      <c r="C46" s="140" t="s">
        <v>91</v>
      </c>
      <c r="D46" s="140"/>
      <c r="E46" s="140"/>
      <c r="F46" s="140"/>
      <c r="G46" s="44">
        <v>854.21</v>
      </c>
      <c r="H46" s="237">
        <f t="shared" si="2"/>
        <v>569.47333333333336</v>
      </c>
      <c r="I46" s="237"/>
      <c r="J46" s="237"/>
      <c r="K46" s="237"/>
      <c r="L46" s="237">
        <f t="shared" si="3"/>
        <v>284.73666666666668</v>
      </c>
      <c r="M46" s="237"/>
      <c r="N46" s="189"/>
      <c r="O46" s="45"/>
      <c r="P46" s="153"/>
    </row>
    <row r="47" spans="1:18" ht="18.75">
      <c r="A47" s="158" t="s">
        <v>33</v>
      </c>
      <c r="B47" s="158"/>
      <c r="C47" s="153"/>
      <c r="D47" s="153"/>
      <c r="E47" s="153"/>
      <c r="F47" s="153"/>
      <c r="G47" s="44"/>
      <c r="H47" s="237"/>
      <c r="I47" s="237"/>
      <c r="J47" s="237"/>
      <c r="K47" s="237"/>
      <c r="L47" s="160">
        <f>SUM(L43:M46)</f>
        <v>1850.7933333333335</v>
      </c>
      <c r="M47" s="160"/>
      <c r="N47" s="15">
        <v>2</v>
      </c>
      <c r="O47" s="126"/>
      <c r="P47" s="127"/>
    </row>
    <row r="48" spans="1:18" ht="15.75">
      <c r="A48" s="153" t="s">
        <v>44</v>
      </c>
      <c r="B48" s="153"/>
      <c r="C48" s="153"/>
      <c r="D48" s="153"/>
      <c r="E48" s="153"/>
      <c r="F48" s="153"/>
      <c r="G48" s="153"/>
      <c r="H48" s="153"/>
      <c r="I48" s="153"/>
      <c r="J48" s="153"/>
      <c r="K48" s="153"/>
      <c r="L48" s="153"/>
      <c r="M48" s="153"/>
      <c r="N48" s="246"/>
      <c r="O48" s="247"/>
      <c r="P48" s="248"/>
    </row>
    <row r="49" spans="1:16" ht="15" customHeight="1">
      <c r="A49" s="150" t="s">
        <v>45</v>
      </c>
      <c r="B49" s="150"/>
      <c r="C49" s="170" t="s">
        <v>46</v>
      </c>
      <c r="D49" s="170"/>
      <c r="E49" s="170"/>
      <c r="F49" s="170"/>
      <c r="G49" s="172" t="s">
        <v>47</v>
      </c>
      <c r="H49" s="172" t="s">
        <v>65</v>
      </c>
      <c r="I49" s="172"/>
      <c r="J49" s="172" t="s">
        <v>106</v>
      </c>
      <c r="K49" s="172"/>
      <c r="L49" s="172" t="s">
        <v>48</v>
      </c>
      <c r="M49" s="172"/>
      <c r="N49" s="240"/>
      <c r="O49" s="121"/>
      <c r="P49" s="122"/>
    </row>
    <row r="50" spans="1:16" ht="46.5" customHeight="1">
      <c r="A50" s="150"/>
      <c r="B50" s="150"/>
      <c r="C50" s="170"/>
      <c r="D50" s="170"/>
      <c r="E50" s="170"/>
      <c r="F50" s="170"/>
      <c r="G50" s="172"/>
      <c r="H50" s="172"/>
      <c r="I50" s="172"/>
      <c r="J50" s="172"/>
      <c r="K50" s="172"/>
      <c r="L50" s="172"/>
      <c r="M50" s="172"/>
      <c r="N50" s="240"/>
      <c r="O50" s="123"/>
      <c r="P50" s="124"/>
    </row>
    <row r="51" spans="1:16" ht="15.75">
      <c r="A51" s="150"/>
      <c r="B51" s="150"/>
      <c r="C51" s="140" t="s">
        <v>49</v>
      </c>
      <c r="D51" s="140"/>
      <c r="E51" s="140"/>
      <c r="F51" s="140"/>
      <c r="G51" s="45">
        <v>3010.38</v>
      </c>
      <c r="H51" s="237">
        <f>H33-(J17+H45+H46)</f>
        <v>12590.957204301076</v>
      </c>
      <c r="I51" s="237"/>
      <c r="J51" s="237">
        <f>(H51*J16)-D12</f>
        <v>1119.0973528493896</v>
      </c>
      <c r="K51" s="237"/>
      <c r="L51" s="237">
        <f>IF(J51&lt;=0,G51,G51-J51)</f>
        <v>1891.2826471506105</v>
      </c>
      <c r="M51" s="237"/>
      <c r="N51" s="189"/>
      <c r="O51" s="121"/>
      <c r="P51" s="122"/>
    </row>
    <row r="52" spans="1:16" ht="15.75">
      <c r="A52" s="150"/>
      <c r="B52" s="150"/>
      <c r="C52" s="140" t="s">
        <v>50</v>
      </c>
      <c r="D52" s="140"/>
      <c r="E52" s="140"/>
      <c r="F52" s="140"/>
      <c r="G52" s="45">
        <v>213.81</v>
      </c>
      <c r="H52" s="237"/>
      <c r="I52" s="237"/>
      <c r="J52" s="237">
        <f>G52</f>
        <v>213.81</v>
      </c>
      <c r="K52" s="237"/>
      <c r="L52" s="237">
        <f>G52-J52</f>
        <v>0</v>
      </c>
      <c r="M52" s="237"/>
      <c r="N52" s="189"/>
      <c r="O52" s="128"/>
      <c r="P52" s="129"/>
    </row>
    <row r="53" spans="1:16" ht="18.75">
      <c r="A53" s="158" t="s">
        <v>33</v>
      </c>
      <c r="B53" s="158"/>
      <c r="C53" s="151"/>
      <c r="D53" s="151"/>
      <c r="E53" s="151"/>
      <c r="F53" s="151"/>
      <c r="G53" s="45"/>
      <c r="H53" s="237"/>
      <c r="I53" s="237"/>
      <c r="J53" s="237"/>
      <c r="K53" s="237"/>
      <c r="L53" s="160">
        <f>SUM(L51+L52)</f>
        <v>1891.2826471506105</v>
      </c>
      <c r="M53" s="160"/>
      <c r="N53" s="15">
        <v>3</v>
      </c>
      <c r="O53" s="128"/>
      <c r="P53" s="129"/>
    </row>
    <row r="54" spans="1:16" ht="18.75" customHeight="1">
      <c r="A54" s="153" t="s">
        <v>102</v>
      </c>
      <c r="B54" s="153"/>
      <c r="C54" s="153"/>
      <c r="D54" s="153"/>
      <c r="E54" s="153"/>
      <c r="F54" s="153"/>
      <c r="G54" s="153"/>
      <c r="H54" s="153"/>
      <c r="I54" s="153"/>
      <c r="J54" s="153"/>
      <c r="K54" s="153"/>
      <c r="L54" s="153"/>
      <c r="M54" s="153"/>
      <c r="N54" s="41"/>
      <c r="O54" s="128"/>
      <c r="P54" s="129"/>
    </row>
    <row r="55" spans="1:16" ht="14.45" customHeight="1">
      <c r="A55" s="150" t="s">
        <v>108</v>
      </c>
      <c r="B55" s="150"/>
      <c r="C55" s="241" t="s">
        <v>60</v>
      </c>
      <c r="D55" s="242"/>
      <c r="E55" s="242"/>
      <c r="F55" s="242"/>
      <c r="G55" s="171">
        <f>L40-L53</f>
        <v>12864.351546397776</v>
      </c>
      <c r="H55" s="171"/>
      <c r="I55" s="171"/>
      <c r="J55" s="171"/>
      <c r="K55" s="171"/>
      <c r="L55" s="171"/>
      <c r="M55" s="171"/>
      <c r="N55" s="187"/>
      <c r="O55" s="128"/>
      <c r="P55" s="129"/>
    </row>
    <row r="56" spans="1:16" ht="14.45" customHeight="1">
      <c r="A56" s="150"/>
      <c r="B56" s="150"/>
      <c r="C56" s="242"/>
      <c r="D56" s="242"/>
      <c r="E56" s="242"/>
      <c r="F56" s="242"/>
      <c r="G56" s="171"/>
      <c r="H56" s="171"/>
      <c r="I56" s="171"/>
      <c r="J56" s="171"/>
      <c r="K56" s="171"/>
      <c r="L56" s="171"/>
      <c r="M56" s="171"/>
      <c r="N56" s="187"/>
      <c r="O56" s="123"/>
      <c r="P56" s="124"/>
    </row>
    <row r="59" spans="1:16" ht="43.5" customHeight="1">
      <c r="A59" s="238" t="s">
        <v>182</v>
      </c>
      <c r="B59" s="238"/>
      <c r="C59" s="238"/>
      <c r="D59" s="238"/>
      <c r="F59" s="239" t="s">
        <v>183</v>
      </c>
      <c r="G59" s="239"/>
      <c r="H59" s="239"/>
      <c r="I59" s="239"/>
      <c r="J59" s="239"/>
      <c r="L59" s="192" t="s">
        <v>186</v>
      </c>
      <c r="M59" s="192"/>
      <c r="N59" s="192"/>
      <c r="O59" s="192"/>
    </row>
    <row r="60" spans="1:16">
      <c r="A60" s="163" t="s">
        <v>54</v>
      </c>
      <c r="B60" s="163"/>
      <c r="C60" s="163"/>
      <c r="D60" s="93">
        <f>H33</f>
        <v>14185.483870967742</v>
      </c>
      <c r="F60" s="163" t="s">
        <v>65</v>
      </c>
      <c r="G60" s="163"/>
      <c r="H60" s="163"/>
      <c r="I60" s="163"/>
      <c r="J60" s="93">
        <f>D16/D13*D14</f>
        <v>12642.393548387097</v>
      </c>
      <c r="L60" s="193"/>
      <c r="M60" s="193"/>
      <c r="N60" s="193"/>
      <c r="O60" s="193"/>
    </row>
    <row r="61" spans="1:16">
      <c r="A61" s="163" t="s">
        <v>193</v>
      </c>
      <c r="B61" s="163"/>
      <c r="C61" s="163"/>
      <c r="D61" s="93">
        <f>J17+H45+H46</f>
        <v>1594.5266666666666</v>
      </c>
      <c r="F61" s="167" t="s">
        <v>66</v>
      </c>
      <c r="G61" s="167"/>
      <c r="H61" s="167"/>
      <c r="I61" s="167"/>
      <c r="J61" s="93">
        <f>(J60*J16)-D12</f>
        <v>1132.985161290323</v>
      </c>
      <c r="L61" s="193"/>
      <c r="M61" s="193"/>
      <c r="N61" s="193"/>
      <c r="O61" s="193"/>
    </row>
    <row r="62" spans="1:16" ht="37.5">
      <c r="A62" s="163" t="s">
        <v>56</v>
      </c>
      <c r="B62" s="163"/>
      <c r="C62" s="163"/>
      <c r="D62" s="93">
        <f>D60-D61</f>
        <v>12590.957204301076</v>
      </c>
      <c r="F62" s="163" t="s">
        <v>67</v>
      </c>
      <c r="G62" s="163"/>
      <c r="H62" s="163"/>
      <c r="I62" s="163"/>
      <c r="J62" s="95">
        <f>IF(J61&lt;=0,G51,G51-J61)</f>
        <v>1877.3948387096771</v>
      </c>
      <c r="K62" s="99" t="s">
        <v>184</v>
      </c>
    </row>
    <row r="63" spans="1:16">
      <c r="A63" s="163" t="s">
        <v>57</v>
      </c>
      <c r="B63" s="163"/>
      <c r="C63" s="163"/>
      <c r="D63" s="94">
        <v>0.27</v>
      </c>
      <c r="F63" s="164"/>
      <c r="G63" s="164"/>
      <c r="H63" s="164"/>
      <c r="I63" s="5"/>
    </row>
    <row r="64" spans="1:16">
      <c r="A64" s="163" t="s">
        <v>58</v>
      </c>
      <c r="B64" s="163"/>
      <c r="C64" s="163"/>
      <c r="D64" s="93">
        <f>(D62*D63)-D12</f>
        <v>1119.0984451612908</v>
      </c>
      <c r="F64" s="164"/>
      <c r="G64" s="164"/>
      <c r="H64" s="164"/>
      <c r="I64" s="4"/>
    </row>
    <row r="65" spans="1:9" ht="30">
      <c r="A65" s="163" t="s">
        <v>59</v>
      </c>
      <c r="B65" s="163"/>
      <c r="C65" s="163"/>
      <c r="D65" s="95">
        <f>IF(D64&lt;=0,G51,G51-D64)</f>
        <v>1891.2815548387093</v>
      </c>
      <c r="E65" s="97" t="s">
        <v>185</v>
      </c>
      <c r="F65" s="164"/>
      <c r="G65" s="164"/>
      <c r="H65" s="164"/>
      <c r="I65" s="4"/>
    </row>
  </sheetData>
  <mergeCells count="197">
    <mergeCell ref="L59:O59"/>
    <mergeCell ref="L60:O60"/>
    <mergeCell ref="L61:O61"/>
    <mergeCell ref="O23:P40"/>
    <mergeCell ref="N41:P41"/>
    <mergeCell ref="N48:P48"/>
    <mergeCell ref="O49:P50"/>
    <mergeCell ref="O51:P56"/>
    <mergeCell ref="O47:P47"/>
    <mergeCell ref="L28:M28"/>
    <mergeCell ref="N20:N22"/>
    <mergeCell ref="N5:N18"/>
    <mergeCell ref="A4:P4"/>
    <mergeCell ref="O19:P19"/>
    <mergeCell ref="O20:P22"/>
    <mergeCell ref="N51:N52"/>
    <mergeCell ref="N55:N56"/>
    <mergeCell ref="N49:N50"/>
    <mergeCell ref="N43:N44"/>
    <mergeCell ref="N45:N46"/>
    <mergeCell ref="N23:N39"/>
    <mergeCell ref="L53:M53"/>
    <mergeCell ref="C55:F56"/>
    <mergeCell ref="G55:M56"/>
    <mergeCell ref="C51:F51"/>
    <mergeCell ref="L51:M51"/>
    <mergeCell ref="C52:F52"/>
    <mergeCell ref="L52:M52"/>
    <mergeCell ref="A47:B47"/>
    <mergeCell ref="C47:F47"/>
    <mergeCell ref="H47:K47"/>
    <mergeCell ref="L47:M47"/>
    <mergeCell ref="A48:M48"/>
    <mergeCell ref="A49:B52"/>
    <mergeCell ref="A65:C65"/>
    <mergeCell ref="F65:H65"/>
    <mergeCell ref="H49:I50"/>
    <mergeCell ref="J49:K50"/>
    <mergeCell ref="H51:I51"/>
    <mergeCell ref="H52:I52"/>
    <mergeCell ref="J51:K51"/>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A55:B56"/>
    <mergeCell ref="C49:F50"/>
    <mergeCell ref="G49:G50"/>
    <mergeCell ref="L49:M50"/>
    <mergeCell ref="L45:M45"/>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A40:B40"/>
    <mergeCell ref="C40:F40"/>
    <mergeCell ref="H40:K40"/>
    <mergeCell ref="L40:M40"/>
    <mergeCell ref="A41:M41"/>
    <mergeCell ref="A42:B42"/>
    <mergeCell ref="C42:F42"/>
    <mergeCell ref="H42:K42"/>
    <mergeCell ref="L42:M42"/>
    <mergeCell ref="C38:F38"/>
    <mergeCell ref="H38:K38"/>
    <mergeCell ref="L38:M38"/>
    <mergeCell ref="C39:F39"/>
    <mergeCell ref="H39:K39"/>
    <mergeCell ref="L39:M39"/>
    <mergeCell ref="C36:F36"/>
    <mergeCell ref="H36:K36"/>
    <mergeCell ref="L36:M36"/>
    <mergeCell ref="C37:F37"/>
    <mergeCell ref="H37:K37"/>
    <mergeCell ref="L37:M37"/>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26:F26"/>
    <mergeCell ref="H26:K26"/>
    <mergeCell ref="L26:M26"/>
    <mergeCell ref="C27:F27"/>
    <mergeCell ref="H27:K27"/>
    <mergeCell ref="L27:M27"/>
    <mergeCell ref="A23:B39"/>
    <mergeCell ref="C23:F23"/>
    <mergeCell ref="H23:K23"/>
    <mergeCell ref="L23:M23"/>
    <mergeCell ref="C24:F24"/>
    <mergeCell ref="H24:K24"/>
    <mergeCell ref="L24:M24"/>
    <mergeCell ref="C25:F25"/>
    <mergeCell ref="H25:K25"/>
    <mergeCell ref="L25:M25"/>
    <mergeCell ref="C30:F30"/>
    <mergeCell ref="H30:K30"/>
    <mergeCell ref="L30:M30"/>
    <mergeCell ref="C31:F31"/>
    <mergeCell ref="H31:K31"/>
    <mergeCell ref="L31:M31"/>
    <mergeCell ref="C28:F28"/>
    <mergeCell ref="H28:K28"/>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R1:S1"/>
    <mergeCell ref="A2:P2"/>
    <mergeCell ref="A1:P1"/>
    <mergeCell ref="A54:M54"/>
    <mergeCell ref="A5:M5"/>
    <mergeCell ref="A6:C6"/>
    <mergeCell ref="D6:F6"/>
    <mergeCell ref="G6:I6"/>
    <mergeCell ref="J6:M6"/>
    <mergeCell ref="O5:P5"/>
    <mergeCell ref="O6:P18"/>
    <mergeCell ref="A9:C9"/>
    <mergeCell ref="D9:F9"/>
    <mergeCell ref="G9:I9"/>
    <mergeCell ref="J9:M9"/>
    <mergeCell ref="A10:C10"/>
    <mergeCell ref="D10:F10"/>
    <mergeCell ref="G10:I10"/>
    <mergeCell ref="J10:M10"/>
    <mergeCell ref="A7:C7"/>
    <mergeCell ref="D7:F7"/>
    <mergeCell ref="G7:I7"/>
    <mergeCell ref="J7:M7"/>
    <mergeCell ref="A8:C8"/>
  </mergeCells>
  <hyperlinks>
    <hyperlink ref="R1:S1" location="İÇİNDEKİLER!A1" display="İÇİNDEKİLER" xr:uid="{00000000-0004-0000-0300-000000000000}"/>
  </hyperlinks>
  <pageMargins left="0.7" right="0.7" top="0.75" bottom="0.75" header="0.3" footer="0.3"/>
  <pageSetup paperSize="9" orientation="portrait" horizontalDpi="4294967294" verticalDpi="4294967294"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65"/>
  <sheetViews>
    <sheetView zoomScale="90" zoomScaleNormal="90" workbookViewId="0">
      <selection activeCell="O51" sqref="O51:P56"/>
    </sheetView>
  </sheetViews>
  <sheetFormatPr defaultColWidth="9.140625" defaultRowHeight="15"/>
  <cols>
    <col min="7" max="7" width="11.140625" customWidth="1"/>
    <col min="13" max="14" width="6.85546875" customWidth="1"/>
    <col min="15" max="15" width="18.85546875" customWidth="1"/>
    <col min="16" max="16" width="23.28515625" customWidth="1"/>
    <col min="18" max="18" width="12.85546875" customWidth="1"/>
  </cols>
  <sheetData>
    <row r="1" spans="1:27" ht="50.25" customHeight="1">
      <c r="A1" s="264" t="s">
        <v>160</v>
      </c>
      <c r="B1" s="265"/>
      <c r="C1" s="265"/>
      <c r="D1" s="265"/>
      <c r="E1" s="265"/>
      <c r="F1" s="265"/>
      <c r="G1" s="265"/>
      <c r="H1" s="265"/>
      <c r="I1" s="265"/>
      <c r="J1" s="265"/>
      <c r="K1" s="265"/>
      <c r="L1" s="265"/>
      <c r="M1" s="265"/>
      <c r="N1" s="265"/>
      <c r="O1" s="265"/>
      <c r="P1" s="266"/>
      <c r="Q1" s="58"/>
      <c r="R1" s="114" t="s">
        <v>175</v>
      </c>
      <c r="S1" s="114"/>
      <c r="T1" s="58"/>
      <c r="U1" s="58"/>
      <c r="V1" s="58"/>
      <c r="W1" s="58"/>
      <c r="X1" s="58"/>
      <c r="Y1" s="58"/>
      <c r="Z1" s="58"/>
      <c r="AA1" s="58"/>
    </row>
    <row r="2" spans="1:27" ht="39.950000000000003" customHeight="1" thickBot="1">
      <c r="A2" s="252" t="s">
        <v>161</v>
      </c>
      <c r="B2" s="253"/>
      <c r="C2" s="253"/>
      <c r="D2" s="253"/>
      <c r="E2" s="253"/>
      <c r="F2" s="253"/>
      <c r="G2" s="253"/>
      <c r="H2" s="253"/>
      <c r="I2" s="253"/>
      <c r="J2" s="253"/>
      <c r="K2" s="253"/>
      <c r="L2" s="253"/>
      <c r="M2" s="253"/>
      <c r="N2" s="253"/>
      <c r="O2" s="253"/>
      <c r="P2" s="254"/>
      <c r="Q2" s="58"/>
      <c r="R2" s="58"/>
      <c r="S2" s="58"/>
      <c r="T2" s="58"/>
      <c r="U2" s="58"/>
      <c r="V2" s="58"/>
      <c r="W2" s="58"/>
      <c r="X2" s="58"/>
      <c r="Y2" s="58"/>
      <c r="Z2" s="58"/>
      <c r="AA2" s="58"/>
    </row>
    <row r="3" spans="1:27" ht="23.25">
      <c r="A3" s="64"/>
      <c r="B3" s="64"/>
      <c r="C3" s="64"/>
      <c r="D3" s="64"/>
      <c r="E3" s="64"/>
      <c r="F3" s="64"/>
      <c r="G3" s="64"/>
      <c r="H3" s="64"/>
      <c r="I3" s="64"/>
      <c r="J3" s="64"/>
      <c r="K3" s="64"/>
      <c r="L3" s="64"/>
      <c r="M3" s="64"/>
      <c r="N3" s="64"/>
      <c r="O3" s="64"/>
      <c r="P3" s="64"/>
      <c r="Q3" s="58"/>
      <c r="R3" s="58"/>
      <c r="S3" s="58"/>
      <c r="T3" s="58"/>
      <c r="U3" s="58"/>
      <c r="V3" s="58"/>
      <c r="W3" s="58"/>
      <c r="X3" s="58"/>
      <c r="Y3" s="58"/>
      <c r="Z3" s="58"/>
      <c r="AA3" s="58"/>
    </row>
    <row r="4" spans="1:27" ht="28.5" customHeight="1">
      <c r="A4" s="216" t="s">
        <v>0</v>
      </c>
      <c r="B4" s="217"/>
      <c r="C4" s="217"/>
      <c r="D4" s="217"/>
      <c r="E4" s="217"/>
      <c r="F4" s="217"/>
      <c r="G4" s="217"/>
      <c r="H4" s="217"/>
      <c r="I4" s="217"/>
      <c r="J4" s="217"/>
      <c r="K4" s="217"/>
      <c r="L4" s="217"/>
      <c r="M4" s="217"/>
      <c r="N4" s="217"/>
      <c r="O4" s="217"/>
      <c r="P4" s="218"/>
    </row>
    <row r="5" spans="1:27" ht="15.75">
      <c r="A5" s="153" t="s">
        <v>1</v>
      </c>
      <c r="B5" s="153"/>
      <c r="C5" s="153"/>
      <c r="D5" s="153"/>
      <c r="E5" s="153"/>
      <c r="F5" s="153"/>
      <c r="G5" s="153"/>
      <c r="H5" s="153"/>
      <c r="I5" s="153"/>
      <c r="J5" s="153"/>
      <c r="K5" s="153"/>
      <c r="L5" s="153"/>
      <c r="M5" s="153"/>
      <c r="N5" s="143"/>
      <c r="O5" s="219"/>
      <c r="P5" s="219"/>
    </row>
    <row r="6" spans="1:27" ht="15" customHeight="1">
      <c r="A6" s="140" t="s">
        <v>2</v>
      </c>
      <c r="B6" s="140"/>
      <c r="C6" s="140"/>
      <c r="D6" s="141"/>
      <c r="E6" s="141"/>
      <c r="F6" s="141"/>
      <c r="G6" s="142" t="s">
        <v>3</v>
      </c>
      <c r="H6" s="142"/>
      <c r="I6" s="142"/>
      <c r="J6" s="141"/>
      <c r="K6" s="141"/>
      <c r="L6" s="141"/>
      <c r="M6" s="141"/>
      <c r="N6" s="143"/>
      <c r="O6" s="128"/>
      <c r="P6" s="129"/>
    </row>
    <row r="7" spans="1:27" ht="15" customHeight="1">
      <c r="A7" s="142" t="s">
        <v>4</v>
      </c>
      <c r="B7" s="142"/>
      <c r="C7" s="142"/>
      <c r="D7" s="141"/>
      <c r="E7" s="141"/>
      <c r="F7" s="141"/>
      <c r="G7" s="142" t="s">
        <v>3</v>
      </c>
      <c r="H7" s="142"/>
      <c r="I7" s="142"/>
      <c r="J7" s="141"/>
      <c r="K7" s="141"/>
      <c r="L7" s="141"/>
      <c r="M7" s="141"/>
      <c r="N7" s="143"/>
      <c r="O7" s="128"/>
      <c r="P7" s="129"/>
    </row>
    <row r="8" spans="1:27" ht="15" customHeight="1">
      <c r="A8" s="142" t="s">
        <v>5</v>
      </c>
      <c r="B8" s="142"/>
      <c r="C8" s="142"/>
      <c r="D8" s="141"/>
      <c r="E8" s="141"/>
      <c r="F8" s="141"/>
      <c r="G8" s="142" t="s">
        <v>9</v>
      </c>
      <c r="H8" s="142"/>
      <c r="I8" s="142"/>
      <c r="J8" s="141"/>
      <c r="K8" s="141"/>
      <c r="L8" s="141"/>
      <c r="M8" s="141"/>
      <c r="N8" s="143"/>
      <c r="O8" s="128"/>
      <c r="P8" s="129"/>
    </row>
    <row r="9" spans="1:27" ht="15" customHeight="1">
      <c r="A9" s="142" t="s">
        <v>6</v>
      </c>
      <c r="B9" s="142"/>
      <c r="C9" s="142"/>
      <c r="D9" s="141"/>
      <c r="E9" s="141"/>
      <c r="F9" s="141"/>
      <c r="G9" s="142" t="s">
        <v>10</v>
      </c>
      <c r="H9" s="142"/>
      <c r="I9" s="142"/>
      <c r="J9" s="141"/>
      <c r="K9" s="141"/>
      <c r="L9" s="141"/>
      <c r="M9" s="141"/>
      <c r="N9" s="143"/>
      <c r="O9" s="128"/>
      <c r="P9" s="129"/>
    </row>
    <row r="10" spans="1:27" ht="15" customHeight="1">
      <c r="A10" s="142" t="s">
        <v>7</v>
      </c>
      <c r="B10" s="142"/>
      <c r="C10" s="142"/>
      <c r="D10" s="141"/>
      <c r="E10" s="141"/>
      <c r="F10" s="141"/>
      <c r="G10" s="142" t="s">
        <v>11</v>
      </c>
      <c r="H10" s="142"/>
      <c r="I10" s="142"/>
      <c r="J10" s="147">
        <v>45200</v>
      </c>
      <c r="K10" s="141"/>
      <c r="L10" s="141"/>
      <c r="M10" s="141"/>
      <c r="N10" s="143"/>
      <c r="O10" s="128"/>
      <c r="P10" s="129"/>
    </row>
    <row r="11" spans="1:27" ht="15" customHeight="1">
      <c r="A11" s="142" t="s">
        <v>12</v>
      </c>
      <c r="B11" s="142"/>
      <c r="C11" s="142"/>
      <c r="D11" s="148">
        <v>45233</v>
      </c>
      <c r="E11" s="141"/>
      <c r="F11" s="141"/>
      <c r="G11" s="142" t="s">
        <v>13</v>
      </c>
      <c r="H11" s="142"/>
      <c r="I11" s="142"/>
      <c r="J11" s="141"/>
      <c r="K11" s="141"/>
      <c r="L11" s="141"/>
      <c r="M11" s="141"/>
      <c r="N11" s="143"/>
      <c r="O11" s="128"/>
      <c r="P11" s="129"/>
    </row>
    <row r="12" spans="1:27" ht="15" customHeight="1">
      <c r="A12" s="142" t="s">
        <v>14</v>
      </c>
      <c r="B12" s="142"/>
      <c r="C12" s="142"/>
      <c r="D12" s="141">
        <v>2280.46</v>
      </c>
      <c r="E12" s="141"/>
      <c r="F12" s="141"/>
      <c r="G12" s="142" t="s">
        <v>40</v>
      </c>
      <c r="H12" s="142"/>
      <c r="I12" s="142"/>
      <c r="J12" s="141">
        <f>G51+D12</f>
        <v>5290.84</v>
      </c>
      <c r="K12" s="141"/>
      <c r="L12" s="141"/>
      <c r="M12" s="141"/>
      <c r="N12" s="143"/>
      <c r="O12" s="128"/>
      <c r="P12" s="129"/>
    </row>
    <row r="13" spans="1:27" ht="15" customHeight="1">
      <c r="A13" s="142" t="s">
        <v>41</v>
      </c>
      <c r="B13" s="142"/>
      <c r="C13" s="142"/>
      <c r="D13" s="141">
        <v>31</v>
      </c>
      <c r="E13" s="141"/>
      <c r="F13" s="141"/>
      <c r="G13" s="142" t="s">
        <v>42</v>
      </c>
      <c r="H13" s="142"/>
      <c r="I13" s="142"/>
      <c r="J13" s="141">
        <v>30</v>
      </c>
      <c r="K13" s="141"/>
      <c r="L13" s="141"/>
      <c r="M13" s="141"/>
      <c r="N13" s="143"/>
      <c r="O13" s="128"/>
      <c r="P13" s="129"/>
    </row>
    <row r="14" spans="1:27" ht="15" customHeight="1">
      <c r="A14" s="142" t="s">
        <v>43</v>
      </c>
      <c r="B14" s="142"/>
      <c r="C14" s="142"/>
      <c r="D14" s="141">
        <v>20</v>
      </c>
      <c r="E14" s="141"/>
      <c r="F14" s="141"/>
      <c r="G14" s="142" t="s">
        <v>43</v>
      </c>
      <c r="H14" s="142"/>
      <c r="I14" s="142"/>
      <c r="J14" s="141">
        <f>D14</f>
        <v>20</v>
      </c>
      <c r="K14" s="141"/>
      <c r="L14" s="141"/>
      <c r="M14" s="141"/>
      <c r="N14" s="143"/>
      <c r="O14" s="128"/>
      <c r="P14" s="129"/>
    </row>
    <row r="15" spans="1:27" ht="15" customHeight="1">
      <c r="A15" s="142" t="s">
        <v>69</v>
      </c>
      <c r="B15" s="142"/>
      <c r="C15" s="142"/>
      <c r="D15" s="141">
        <f>D13-D14</f>
        <v>11</v>
      </c>
      <c r="E15" s="141"/>
      <c r="F15" s="141"/>
      <c r="G15" s="142" t="s">
        <v>69</v>
      </c>
      <c r="H15" s="142"/>
      <c r="I15" s="142"/>
      <c r="J15" s="141">
        <f>J13-J14</f>
        <v>10</v>
      </c>
      <c r="K15" s="141"/>
      <c r="L15" s="141"/>
      <c r="M15" s="141"/>
      <c r="N15" s="143"/>
      <c r="O15" s="128"/>
      <c r="P15" s="129"/>
    </row>
    <row r="16" spans="1:27" ht="15" customHeight="1">
      <c r="A16" s="142" t="s">
        <v>64</v>
      </c>
      <c r="B16" s="142"/>
      <c r="C16" s="142"/>
      <c r="D16" s="141">
        <v>19595.71</v>
      </c>
      <c r="E16" s="141"/>
      <c r="F16" s="141"/>
      <c r="G16" s="142" t="s">
        <v>63</v>
      </c>
      <c r="H16" s="142"/>
      <c r="I16" s="142"/>
      <c r="J16" s="154">
        <f>J12/D16</f>
        <v>0.26999991324631772</v>
      </c>
      <c r="K16" s="154"/>
      <c r="L16" s="154"/>
      <c r="M16" s="154"/>
      <c r="N16" s="143"/>
      <c r="O16" s="128"/>
      <c r="P16" s="129"/>
    </row>
    <row r="17" spans="1:16" ht="15" customHeight="1">
      <c r="A17" s="249" t="s">
        <v>190</v>
      </c>
      <c r="B17" s="250"/>
      <c r="C17" s="250"/>
      <c r="D17" s="250"/>
      <c r="E17" s="250"/>
      <c r="F17" s="250"/>
      <c r="G17" s="250"/>
      <c r="H17" s="250"/>
      <c r="I17" s="251"/>
      <c r="J17" s="234">
        <v>0</v>
      </c>
      <c r="K17" s="235"/>
      <c r="L17" s="235"/>
      <c r="M17" s="236"/>
      <c r="N17" s="143"/>
      <c r="O17" s="128"/>
      <c r="P17" s="129"/>
    </row>
    <row r="18" spans="1:16" ht="29.25" customHeight="1">
      <c r="A18" s="155" t="s">
        <v>8</v>
      </c>
      <c r="B18" s="155"/>
      <c r="C18" s="155"/>
      <c r="D18" s="156"/>
      <c r="E18" s="156"/>
      <c r="F18" s="156"/>
      <c r="G18" s="156"/>
      <c r="H18" s="156"/>
      <c r="I18" s="156"/>
      <c r="J18" s="156"/>
      <c r="K18" s="156"/>
      <c r="L18" s="156"/>
      <c r="M18" s="156"/>
      <c r="N18" s="143"/>
      <c r="O18" s="123"/>
      <c r="P18" s="124"/>
    </row>
    <row r="19" spans="1:16" ht="15.75">
      <c r="A19" s="153" t="s">
        <v>15</v>
      </c>
      <c r="B19" s="153"/>
      <c r="C19" s="153"/>
      <c r="D19" s="153"/>
      <c r="E19" s="153"/>
      <c r="F19" s="153"/>
      <c r="G19" s="153"/>
      <c r="H19" s="153"/>
      <c r="I19" s="153"/>
      <c r="J19" s="153"/>
      <c r="K19" s="153"/>
      <c r="L19" s="153"/>
      <c r="M19" s="153"/>
      <c r="N19" s="14"/>
      <c r="O19" s="126"/>
      <c r="P19" s="127"/>
    </row>
    <row r="20" spans="1:16" ht="15" customHeight="1">
      <c r="A20" s="172"/>
      <c r="B20" s="172"/>
      <c r="C20" s="215"/>
      <c r="D20" s="215"/>
      <c r="E20" s="215"/>
      <c r="F20" s="215"/>
      <c r="G20" s="136" t="s">
        <v>30</v>
      </c>
      <c r="H20" s="172" t="s">
        <v>31</v>
      </c>
      <c r="I20" s="170"/>
      <c r="J20" s="170"/>
      <c r="K20" s="170"/>
      <c r="L20" s="172" t="s">
        <v>32</v>
      </c>
      <c r="M20" s="170"/>
      <c r="N20" s="188"/>
      <c r="O20" s="121"/>
      <c r="P20" s="122"/>
    </row>
    <row r="21" spans="1:16">
      <c r="A21" s="172"/>
      <c r="B21" s="172"/>
      <c r="C21" s="215"/>
      <c r="D21" s="215"/>
      <c r="E21" s="215"/>
      <c r="F21" s="215"/>
      <c r="G21" s="136"/>
      <c r="H21" s="170"/>
      <c r="I21" s="170"/>
      <c r="J21" s="170"/>
      <c r="K21" s="170"/>
      <c r="L21" s="170"/>
      <c r="M21" s="170"/>
      <c r="N21" s="188"/>
      <c r="O21" s="128"/>
      <c r="P21" s="129"/>
    </row>
    <row r="22" spans="1:16" ht="30" customHeight="1">
      <c r="A22" s="172"/>
      <c r="B22" s="172"/>
      <c r="C22" s="215"/>
      <c r="D22" s="215"/>
      <c r="E22" s="215"/>
      <c r="F22" s="215"/>
      <c r="G22" s="136"/>
      <c r="H22" s="170"/>
      <c r="I22" s="170"/>
      <c r="J22" s="170"/>
      <c r="K22" s="170"/>
      <c r="L22" s="170"/>
      <c r="M22" s="170"/>
      <c r="N22" s="188"/>
      <c r="O22" s="123"/>
      <c r="P22" s="124"/>
    </row>
    <row r="23" spans="1:16" ht="15" customHeight="1">
      <c r="A23" s="150" t="s">
        <v>16</v>
      </c>
      <c r="B23" s="150"/>
      <c r="C23" s="142" t="s">
        <v>17</v>
      </c>
      <c r="D23" s="142"/>
      <c r="E23" s="142"/>
      <c r="F23" s="142"/>
      <c r="G23" s="43">
        <v>0</v>
      </c>
      <c r="H23" s="214">
        <f>$G23/$D$13*$D$14</f>
        <v>0</v>
      </c>
      <c r="I23" s="214"/>
      <c r="J23" s="214"/>
      <c r="K23" s="214"/>
      <c r="L23" s="214">
        <f>G23-H23</f>
        <v>0</v>
      </c>
      <c r="M23" s="214"/>
      <c r="N23" s="189"/>
      <c r="O23" s="121"/>
      <c r="P23" s="122"/>
    </row>
    <row r="24" spans="1:16" ht="15.75">
      <c r="A24" s="150"/>
      <c r="B24" s="150"/>
      <c r="C24" s="142" t="s">
        <v>18</v>
      </c>
      <c r="D24" s="142"/>
      <c r="E24" s="142"/>
      <c r="F24" s="142"/>
      <c r="G24" s="43">
        <v>0</v>
      </c>
      <c r="H24" s="214">
        <f t="shared" ref="H24:H39" si="0">$G24/$D$13*$D$14</f>
        <v>0</v>
      </c>
      <c r="I24" s="214"/>
      <c r="J24" s="214"/>
      <c r="K24" s="214"/>
      <c r="L24" s="214">
        <f t="shared" ref="L24:L39" si="1">G24-H24</f>
        <v>0</v>
      </c>
      <c r="M24" s="214"/>
      <c r="N24" s="189"/>
      <c r="O24" s="128"/>
      <c r="P24" s="129"/>
    </row>
    <row r="25" spans="1:16" ht="15.75">
      <c r="A25" s="150"/>
      <c r="B25" s="150"/>
      <c r="C25" s="142" t="s">
        <v>19</v>
      </c>
      <c r="D25" s="142"/>
      <c r="E25" s="142"/>
      <c r="F25" s="142"/>
      <c r="G25" s="43">
        <v>0</v>
      </c>
      <c r="H25" s="214">
        <f t="shared" si="0"/>
        <v>0</v>
      </c>
      <c r="I25" s="214"/>
      <c r="J25" s="214"/>
      <c r="K25" s="214"/>
      <c r="L25" s="214">
        <f t="shared" si="1"/>
        <v>0</v>
      </c>
      <c r="M25" s="214"/>
      <c r="N25" s="189"/>
      <c r="O25" s="128"/>
      <c r="P25" s="129"/>
    </row>
    <row r="26" spans="1:16" ht="15.75">
      <c r="A26" s="150"/>
      <c r="B26" s="150"/>
      <c r="C26" s="142" t="s">
        <v>20</v>
      </c>
      <c r="D26" s="142"/>
      <c r="E26" s="142"/>
      <c r="F26" s="142"/>
      <c r="G26" s="43">
        <v>0</v>
      </c>
      <c r="H26" s="214">
        <f t="shared" si="0"/>
        <v>0</v>
      </c>
      <c r="I26" s="214"/>
      <c r="J26" s="214"/>
      <c r="K26" s="214"/>
      <c r="L26" s="214">
        <f t="shared" si="1"/>
        <v>0</v>
      </c>
      <c r="M26" s="214"/>
      <c r="N26" s="189"/>
      <c r="O26" s="128"/>
      <c r="P26" s="129"/>
    </row>
    <row r="27" spans="1:16" ht="15.75">
      <c r="A27" s="150"/>
      <c r="B27" s="150"/>
      <c r="C27" s="142" t="s">
        <v>21</v>
      </c>
      <c r="D27" s="142"/>
      <c r="E27" s="142"/>
      <c r="F27" s="142"/>
      <c r="G27" s="43">
        <v>0</v>
      </c>
      <c r="H27" s="214">
        <f t="shared" si="0"/>
        <v>0</v>
      </c>
      <c r="I27" s="214"/>
      <c r="J27" s="214"/>
      <c r="K27" s="214"/>
      <c r="L27" s="214">
        <f t="shared" si="1"/>
        <v>0</v>
      </c>
      <c r="M27" s="214"/>
      <c r="N27" s="189"/>
      <c r="O27" s="128"/>
      <c r="P27" s="129"/>
    </row>
    <row r="28" spans="1:16" ht="15.75">
      <c r="A28" s="150"/>
      <c r="B28" s="150"/>
      <c r="C28" s="210" t="s">
        <v>100</v>
      </c>
      <c r="D28" s="210"/>
      <c r="E28" s="210"/>
      <c r="F28" s="210"/>
      <c r="G28" s="43">
        <v>1158.77</v>
      </c>
      <c r="H28" s="214">
        <f>G28</f>
        <v>1158.77</v>
      </c>
      <c r="I28" s="214"/>
      <c r="J28" s="214"/>
      <c r="K28" s="214"/>
      <c r="L28" s="214">
        <f t="shared" si="1"/>
        <v>0</v>
      </c>
      <c r="M28" s="214"/>
      <c r="N28" s="189"/>
      <c r="O28" s="128"/>
      <c r="P28" s="129"/>
    </row>
    <row r="29" spans="1:16" ht="15.75">
      <c r="A29" s="150"/>
      <c r="B29" s="150"/>
      <c r="C29" s="142" t="s">
        <v>101</v>
      </c>
      <c r="D29" s="142"/>
      <c r="E29" s="142"/>
      <c r="F29" s="142"/>
      <c r="G29" s="43">
        <v>637.25</v>
      </c>
      <c r="H29" s="214">
        <f>G29</f>
        <v>637.25</v>
      </c>
      <c r="I29" s="214"/>
      <c r="J29" s="214"/>
      <c r="K29" s="214"/>
      <c r="L29" s="214">
        <f t="shared" si="1"/>
        <v>0</v>
      </c>
      <c r="M29" s="214"/>
      <c r="N29" s="189"/>
      <c r="O29" s="128"/>
      <c r="P29" s="129"/>
    </row>
    <row r="30" spans="1:16" ht="15.75">
      <c r="A30" s="150"/>
      <c r="B30" s="150"/>
      <c r="C30" s="142" t="s">
        <v>107</v>
      </c>
      <c r="D30" s="142"/>
      <c r="E30" s="142"/>
      <c r="F30" s="142"/>
      <c r="G30" s="43">
        <v>0</v>
      </c>
      <c r="H30" s="214">
        <f>G30</f>
        <v>0</v>
      </c>
      <c r="I30" s="214"/>
      <c r="J30" s="214"/>
      <c r="K30" s="214"/>
      <c r="L30" s="214">
        <f t="shared" si="1"/>
        <v>0</v>
      </c>
      <c r="M30" s="214"/>
      <c r="N30" s="189"/>
      <c r="O30" s="128"/>
      <c r="P30" s="129"/>
    </row>
    <row r="31" spans="1:16" ht="15.75">
      <c r="A31" s="150"/>
      <c r="B31" s="150"/>
      <c r="C31" s="142" t="s">
        <v>22</v>
      </c>
      <c r="D31" s="142"/>
      <c r="E31" s="142"/>
      <c r="F31" s="142"/>
      <c r="G31" s="43">
        <v>0</v>
      </c>
      <c r="H31" s="214">
        <f>G31</f>
        <v>0</v>
      </c>
      <c r="I31" s="214"/>
      <c r="J31" s="214"/>
      <c r="K31" s="214"/>
      <c r="L31" s="214">
        <f t="shared" si="1"/>
        <v>0</v>
      </c>
      <c r="M31" s="214"/>
      <c r="N31" s="189"/>
      <c r="O31" s="128"/>
      <c r="P31" s="129"/>
    </row>
    <row r="32" spans="1:16" ht="15.75">
      <c r="A32" s="150"/>
      <c r="B32" s="150"/>
      <c r="C32" s="142" t="s">
        <v>23</v>
      </c>
      <c r="D32" s="142"/>
      <c r="E32" s="142"/>
      <c r="F32" s="142"/>
      <c r="G32" s="43">
        <v>0</v>
      </c>
      <c r="H32" s="214">
        <f t="shared" si="0"/>
        <v>0</v>
      </c>
      <c r="I32" s="214"/>
      <c r="J32" s="214"/>
      <c r="K32" s="214"/>
      <c r="L32" s="214">
        <f t="shared" si="1"/>
        <v>0</v>
      </c>
      <c r="M32" s="214"/>
      <c r="N32" s="189"/>
      <c r="O32" s="128"/>
      <c r="P32" s="129"/>
    </row>
    <row r="33" spans="1:18" ht="15.75">
      <c r="A33" s="150"/>
      <c r="B33" s="150"/>
      <c r="C33" s="142" t="s">
        <v>24</v>
      </c>
      <c r="D33" s="142"/>
      <c r="E33" s="142"/>
      <c r="F33" s="142"/>
      <c r="G33" s="43">
        <v>21987.5</v>
      </c>
      <c r="H33" s="214">
        <f t="shared" si="0"/>
        <v>14185.483870967742</v>
      </c>
      <c r="I33" s="214"/>
      <c r="J33" s="214"/>
      <c r="K33" s="214"/>
      <c r="L33" s="214">
        <f t="shared" si="1"/>
        <v>7802.0161290322576</v>
      </c>
      <c r="M33" s="214"/>
      <c r="N33" s="189"/>
      <c r="O33" s="128"/>
      <c r="P33" s="129"/>
    </row>
    <row r="34" spans="1:18" ht="15.75">
      <c r="A34" s="150"/>
      <c r="B34" s="150"/>
      <c r="C34" s="142" t="s">
        <v>25</v>
      </c>
      <c r="D34" s="142"/>
      <c r="E34" s="142"/>
      <c r="F34" s="142"/>
      <c r="G34" s="43">
        <v>11457.67</v>
      </c>
      <c r="H34" s="214">
        <f t="shared" si="0"/>
        <v>7392.0451612903234</v>
      </c>
      <c r="I34" s="214"/>
      <c r="J34" s="214"/>
      <c r="K34" s="214"/>
      <c r="L34" s="214">
        <f t="shared" si="1"/>
        <v>4065.6248387096766</v>
      </c>
      <c r="M34" s="214"/>
      <c r="N34" s="189"/>
      <c r="O34" s="128"/>
      <c r="P34" s="129"/>
    </row>
    <row r="35" spans="1:18" ht="15.75">
      <c r="A35" s="150"/>
      <c r="B35" s="150"/>
      <c r="C35" s="142" t="s">
        <v>26</v>
      </c>
      <c r="D35" s="142"/>
      <c r="E35" s="142"/>
      <c r="F35" s="142"/>
      <c r="G35" s="43">
        <v>0</v>
      </c>
      <c r="H35" s="214">
        <f t="shared" si="0"/>
        <v>0</v>
      </c>
      <c r="I35" s="214"/>
      <c r="J35" s="214"/>
      <c r="K35" s="214"/>
      <c r="L35" s="214">
        <f t="shared" si="1"/>
        <v>0</v>
      </c>
      <c r="M35" s="214"/>
      <c r="N35" s="189"/>
      <c r="O35" s="128"/>
      <c r="P35" s="129"/>
    </row>
    <row r="36" spans="1:18" ht="15.75">
      <c r="A36" s="150"/>
      <c r="B36" s="150"/>
      <c r="C36" s="142" t="s">
        <v>27</v>
      </c>
      <c r="D36" s="142"/>
      <c r="E36" s="142"/>
      <c r="F36" s="142"/>
      <c r="G36" s="43">
        <v>0</v>
      </c>
      <c r="H36" s="214">
        <f t="shared" si="0"/>
        <v>0</v>
      </c>
      <c r="I36" s="214"/>
      <c r="J36" s="214"/>
      <c r="K36" s="214"/>
      <c r="L36" s="214">
        <f t="shared" si="1"/>
        <v>0</v>
      </c>
      <c r="M36" s="214"/>
      <c r="N36" s="189"/>
      <c r="O36" s="128"/>
      <c r="P36" s="129"/>
    </row>
    <row r="37" spans="1:18" ht="15.75">
      <c r="A37" s="150"/>
      <c r="B37" s="150"/>
      <c r="C37" s="142" t="s">
        <v>28</v>
      </c>
      <c r="D37" s="142"/>
      <c r="E37" s="142"/>
      <c r="F37" s="142"/>
      <c r="G37" s="43">
        <v>0</v>
      </c>
      <c r="H37" s="214">
        <f t="shared" si="0"/>
        <v>0</v>
      </c>
      <c r="I37" s="214"/>
      <c r="J37" s="214"/>
      <c r="K37" s="214"/>
      <c r="L37" s="214">
        <f t="shared" si="1"/>
        <v>0</v>
      </c>
      <c r="M37" s="214"/>
      <c r="N37" s="189"/>
      <c r="O37" s="128"/>
      <c r="P37" s="129"/>
      <c r="R37" s="9"/>
    </row>
    <row r="38" spans="1:18" ht="15.75">
      <c r="A38" s="150"/>
      <c r="B38" s="150"/>
      <c r="C38" s="142" t="s">
        <v>51</v>
      </c>
      <c r="D38" s="142"/>
      <c r="E38" s="142"/>
      <c r="F38" s="142"/>
      <c r="G38" s="43">
        <v>8138.89</v>
      </c>
      <c r="H38" s="214">
        <f t="shared" si="0"/>
        <v>5250.8967741935485</v>
      </c>
      <c r="I38" s="214"/>
      <c r="J38" s="214"/>
      <c r="K38" s="214"/>
      <c r="L38" s="214">
        <f t="shared" si="1"/>
        <v>2887.9932258064518</v>
      </c>
      <c r="M38" s="214"/>
      <c r="N38" s="189"/>
      <c r="O38" s="128"/>
      <c r="P38" s="129"/>
    </row>
    <row r="39" spans="1:18" ht="15.75">
      <c r="A39" s="150"/>
      <c r="B39" s="150"/>
      <c r="C39" s="142" t="s">
        <v>104</v>
      </c>
      <c r="D39" s="142"/>
      <c r="E39" s="142"/>
      <c r="F39" s="142"/>
      <c r="G39" s="43">
        <v>0</v>
      </c>
      <c r="H39" s="214">
        <f t="shared" si="0"/>
        <v>0</v>
      </c>
      <c r="I39" s="214"/>
      <c r="J39" s="214"/>
      <c r="K39" s="214"/>
      <c r="L39" s="214">
        <f t="shared" si="1"/>
        <v>0</v>
      </c>
      <c r="M39" s="214"/>
      <c r="N39" s="189"/>
      <c r="O39" s="128"/>
      <c r="P39" s="129"/>
    </row>
    <row r="40" spans="1:18" ht="18.75">
      <c r="A40" s="158" t="s">
        <v>33</v>
      </c>
      <c r="B40" s="158"/>
      <c r="C40" s="141"/>
      <c r="D40" s="141"/>
      <c r="E40" s="141"/>
      <c r="F40" s="141"/>
      <c r="G40" s="43">
        <f>SUM(G23:G39)</f>
        <v>43380.08</v>
      </c>
      <c r="H40" s="214">
        <f>SUM(H23:K39)</f>
        <v>28624.445806451615</v>
      </c>
      <c r="I40" s="141"/>
      <c r="J40" s="141"/>
      <c r="K40" s="141"/>
      <c r="L40" s="260">
        <f>G40-H40</f>
        <v>14755.634193548387</v>
      </c>
      <c r="M40" s="260"/>
      <c r="N40" s="15">
        <v>1</v>
      </c>
      <c r="O40" s="123"/>
      <c r="P40" s="124"/>
    </row>
    <row r="41" spans="1:18" ht="15.75">
      <c r="A41" s="153" t="s">
        <v>39</v>
      </c>
      <c r="B41" s="153"/>
      <c r="C41" s="153"/>
      <c r="D41" s="153"/>
      <c r="E41" s="153"/>
      <c r="F41" s="153"/>
      <c r="G41" s="153"/>
      <c r="H41" s="153"/>
      <c r="I41" s="153"/>
      <c r="J41" s="153"/>
      <c r="K41" s="153"/>
      <c r="L41" s="153"/>
      <c r="M41" s="153"/>
      <c r="N41" s="261"/>
      <c r="O41" s="262"/>
      <c r="P41" s="263"/>
    </row>
    <row r="42" spans="1:18" ht="47.25" customHeight="1">
      <c r="A42" s="162"/>
      <c r="B42" s="162"/>
      <c r="C42" s="170" t="s">
        <v>35</v>
      </c>
      <c r="D42" s="170"/>
      <c r="E42" s="170"/>
      <c r="F42" s="170"/>
      <c r="G42" s="48" t="s">
        <v>36</v>
      </c>
      <c r="H42" s="172" t="s">
        <v>37</v>
      </c>
      <c r="I42" s="172"/>
      <c r="J42" s="172"/>
      <c r="K42" s="172"/>
      <c r="L42" s="172" t="s">
        <v>38</v>
      </c>
      <c r="M42" s="172"/>
      <c r="N42" s="53"/>
      <c r="O42" s="48" t="s">
        <v>61</v>
      </c>
      <c r="P42" s="48" t="s">
        <v>62</v>
      </c>
    </row>
    <row r="43" spans="1:18" ht="15" customHeight="1">
      <c r="A43" s="162" t="s">
        <v>105</v>
      </c>
      <c r="B43" s="162"/>
      <c r="C43" s="210" t="s">
        <v>93</v>
      </c>
      <c r="D43" s="210"/>
      <c r="E43" s="210"/>
      <c r="F43" s="210"/>
      <c r="G43" s="49">
        <v>1879.27</v>
      </c>
      <c r="H43" s="211">
        <f>$G43/$J$13*$J$14</f>
        <v>1252.8466666666666</v>
      </c>
      <c r="I43" s="211"/>
      <c r="J43" s="211"/>
      <c r="K43" s="211"/>
      <c r="L43" s="211">
        <f>G43-H43</f>
        <v>626.4233333333334</v>
      </c>
      <c r="M43" s="211"/>
      <c r="N43" s="212"/>
      <c r="O43" s="208">
        <f>L43+L44</f>
        <v>1053.5300000000002</v>
      </c>
      <c r="P43" s="51"/>
    </row>
    <row r="44" spans="1:18" ht="15.75">
      <c r="A44" s="162"/>
      <c r="B44" s="162"/>
      <c r="C44" s="210" t="s">
        <v>92</v>
      </c>
      <c r="D44" s="210"/>
      <c r="E44" s="210"/>
      <c r="F44" s="210"/>
      <c r="G44" s="49">
        <v>1281.32</v>
      </c>
      <c r="H44" s="211">
        <f t="shared" ref="H44:H46" si="2">$G44/$J$13*$J$14</f>
        <v>854.21333333333325</v>
      </c>
      <c r="I44" s="211"/>
      <c r="J44" s="211"/>
      <c r="K44" s="211"/>
      <c r="L44" s="211">
        <f t="shared" ref="L44:L46" si="3">G44-H44</f>
        <v>427.10666666666668</v>
      </c>
      <c r="M44" s="211"/>
      <c r="N44" s="212"/>
      <c r="O44" s="209"/>
      <c r="P44" s="51"/>
    </row>
    <row r="45" spans="1:18" ht="15.75">
      <c r="A45" s="162"/>
      <c r="B45" s="162"/>
      <c r="C45" s="210" t="s">
        <v>94</v>
      </c>
      <c r="D45" s="210"/>
      <c r="E45" s="210"/>
      <c r="F45" s="210"/>
      <c r="G45" s="49">
        <v>1537.58</v>
      </c>
      <c r="H45" s="211">
        <f t="shared" si="2"/>
        <v>1025.0533333333333</v>
      </c>
      <c r="I45" s="211"/>
      <c r="J45" s="211"/>
      <c r="K45" s="211"/>
      <c r="L45" s="211">
        <f t="shared" si="3"/>
        <v>512.52666666666664</v>
      </c>
      <c r="M45" s="211"/>
      <c r="N45" s="212"/>
      <c r="O45" s="51"/>
      <c r="P45" s="208">
        <f>L45+L46</f>
        <v>797.26333333333332</v>
      </c>
    </row>
    <row r="46" spans="1:18" ht="15.75">
      <c r="A46" s="162"/>
      <c r="B46" s="162"/>
      <c r="C46" s="210" t="s">
        <v>91</v>
      </c>
      <c r="D46" s="210"/>
      <c r="E46" s="210"/>
      <c r="F46" s="210"/>
      <c r="G46" s="49">
        <v>854.21</v>
      </c>
      <c r="H46" s="211">
        <f t="shared" si="2"/>
        <v>569.47333333333336</v>
      </c>
      <c r="I46" s="211"/>
      <c r="J46" s="211"/>
      <c r="K46" s="211"/>
      <c r="L46" s="211">
        <f t="shared" si="3"/>
        <v>284.73666666666668</v>
      </c>
      <c r="M46" s="211"/>
      <c r="N46" s="212"/>
      <c r="O46" s="51"/>
      <c r="P46" s="209"/>
    </row>
    <row r="47" spans="1:18" ht="18.75">
      <c r="A47" s="158" t="s">
        <v>33</v>
      </c>
      <c r="B47" s="158"/>
      <c r="C47" s="209"/>
      <c r="D47" s="209"/>
      <c r="E47" s="209"/>
      <c r="F47" s="209"/>
      <c r="G47" s="49"/>
      <c r="H47" s="211"/>
      <c r="I47" s="211"/>
      <c r="J47" s="211"/>
      <c r="K47" s="211"/>
      <c r="L47" s="208">
        <f>SUM(L43:M46)</f>
        <v>1850.7933333333335</v>
      </c>
      <c r="M47" s="208"/>
      <c r="N47" s="15">
        <v>2</v>
      </c>
      <c r="O47" s="258"/>
      <c r="P47" s="259"/>
    </row>
    <row r="48" spans="1:18" ht="15.75">
      <c r="A48" s="153" t="s">
        <v>44</v>
      </c>
      <c r="B48" s="153"/>
      <c r="C48" s="153"/>
      <c r="D48" s="153"/>
      <c r="E48" s="153"/>
      <c r="F48" s="153"/>
      <c r="G48" s="153"/>
      <c r="H48" s="153"/>
      <c r="I48" s="153"/>
      <c r="J48" s="153"/>
      <c r="K48" s="153"/>
      <c r="L48" s="153"/>
      <c r="M48" s="153"/>
      <c r="N48" s="246"/>
      <c r="O48" s="247"/>
      <c r="P48" s="248"/>
    </row>
    <row r="49" spans="1:16" ht="15" customHeight="1">
      <c r="A49" s="150" t="s">
        <v>45</v>
      </c>
      <c r="B49" s="150"/>
      <c r="C49" s="170" t="s">
        <v>46</v>
      </c>
      <c r="D49" s="170"/>
      <c r="E49" s="170"/>
      <c r="F49" s="170"/>
      <c r="G49" s="172" t="s">
        <v>47</v>
      </c>
      <c r="H49" s="172" t="s">
        <v>65</v>
      </c>
      <c r="I49" s="172"/>
      <c r="J49" s="172" t="s">
        <v>106</v>
      </c>
      <c r="K49" s="172"/>
      <c r="L49" s="172" t="s">
        <v>48</v>
      </c>
      <c r="M49" s="172"/>
      <c r="N49" s="240"/>
      <c r="O49" s="121"/>
      <c r="P49" s="122"/>
    </row>
    <row r="50" spans="1:16" ht="51" customHeight="1">
      <c r="A50" s="150"/>
      <c r="B50" s="150"/>
      <c r="C50" s="170"/>
      <c r="D50" s="170"/>
      <c r="E50" s="170"/>
      <c r="F50" s="170"/>
      <c r="G50" s="172"/>
      <c r="H50" s="172"/>
      <c r="I50" s="172"/>
      <c r="J50" s="172"/>
      <c r="K50" s="172"/>
      <c r="L50" s="172"/>
      <c r="M50" s="172"/>
      <c r="N50" s="240"/>
      <c r="O50" s="123"/>
      <c r="P50" s="124"/>
    </row>
    <row r="51" spans="1:16">
      <c r="A51" s="150"/>
      <c r="B51" s="150"/>
      <c r="C51" s="155" t="s">
        <v>49</v>
      </c>
      <c r="D51" s="155"/>
      <c r="E51" s="155"/>
      <c r="F51" s="155"/>
      <c r="G51" s="1">
        <v>3010.38</v>
      </c>
      <c r="H51" s="194">
        <f>H33-(J17+H45+H46)</f>
        <v>12590.957204301076</v>
      </c>
      <c r="I51" s="194"/>
      <c r="J51" s="194">
        <f>(H51*J16)-D12</f>
        <v>1119.0973528493896</v>
      </c>
      <c r="K51" s="194"/>
      <c r="L51" s="194">
        <f>IF(J51&lt;=0,G51,G51-J51)</f>
        <v>1891.2826471506105</v>
      </c>
      <c r="M51" s="194"/>
      <c r="N51" s="189"/>
      <c r="O51" s="121"/>
      <c r="P51" s="122"/>
    </row>
    <row r="52" spans="1:16">
      <c r="A52" s="150"/>
      <c r="B52" s="150"/>
      <c r="C52" s="155" t="s">
        <v>50</v>
      </c>
      <c r="D52" s="155"/>
      <c r="E52" s="155"/>
      <c r="F52" s="155"/>
      <c r="G52" s="1">
        <v>213.81</v>
      </c>
      <c r="H52" s="194"/>
      <c r="I52" s="194"/>
      <c r="J52" s="194">
        <f>G52</f>
        <v>213.81</v>
      </c>
      <c r="K52" s="194"/>
      <c r="L52" s="194">
        <f>G52-J52</f>
        <v>0</v>
      </c>
      <c r="M52" s="194"/>
      <c r="N52" s="189"/>
      <c r="O52" s="128"/>
      <c r="P52" s="129"/>
    </row>
    <row r="53" spans="1:16" ht="18.75">
      <c r="A53" s="158" t="s">
        <v>33</v>
      </c>
      <c r="B53" s="158"/>
      <c r="C53" s="156"/>
      <c r="D53" s="156"/>
      <c r="E53" s="156"/>
      <c r="F53" s="156"/>
      <c r="G53" s="1"/>
      <c r="H53" s="194"/>
      <c r="I53" s="194"/>
      <c r="J53" s="194"/>
      <c r="K53" s="194"/>
      <c r="L53" s="195">
        <f>SUM(L51+L52)</f>
        <v>1891.2826471506105</v>
      </c>
      <c r="M53" s="195"/>
      <c r="N53" s="15">
        <v>3</v>
      </c>
      <c r="O53" s="128"/>
      <c r="P53" s="129"/>
    </row>
    <row r="54" spans="1:16" ht="18.75" customHeight="1">
      <c r="A54" s="153" t="s">
        <v>112</v>
      </c>
      <c r="B54" s="153"/>
      <c r="C54" s="153"/>
      <c r="D54" s="153"/>
      <c r="E54" s="153"/>
      <c r="F54" s="153"/>
      <c r="G54" s="153"/>
      <c r="H54" s="153"/>
      <c r="I54" s="153"/>
      <c r="J54" s="153"/>
      <c r="K54" s="153"/>
      <c r="L54" s="153"/>
      <c r="M54" s="153"/>
      <c r="N54" s="41"/>
      <c r="O54" s="128"/>
      <c r="P54" s="129"/>
    </row>
    <row r="55" spans="1:16">
      <c r="A55" s="150" t="s">
        <v>103</v>
      </c>
      <c r="B55" s="150"/>
      <c r="C55" s="256" t="s">
        <v>60</v>
      </c>
      <c r="D55" s="257"/>
      <c r="E55" s="257"/>
      <c r="F55" s="257"/>
      <c r="G55" s="171">
        <f>L40-L53</f>
        <v>12864.351546397776</v>
      </c>
      <c r="H55" s="171"/>
      <c r="I55" s="171"/>
      <c r="J55" s="171"/>
      <c r="K55" s="171"/>
      <c r="L55" s="171"/>
      <c r="M55" s="171"/>
      <c r="N55" s="187"/>
      <c r="O55" s="128"/>
      <c r="P55" s="129"/>
    </row>
    <row r="56" spans="1:16">
      <c r="A56" s="150"/>
      <c r="B56" s="150"/>
      <c r="C56" s="257"/>
      <c r="D56" s="257"/>
      <c r="E56" s="257"/>
      <c r="F56" s="257"/>
      <c r="G56" s="171"/>
      <c r="H56" s="171"/>
      <c r="I56" s="171"/>
      <c r="J56" s="171"/>
      <c r="K56" s="171"/>
      <c r="L56" s="171"/>
      <c r="M56" s="171"/>
      <c r="N56" s="187"/>
      <c r="O56" s="123"/>
      <c r="P56" s="124"/>
    </row>
    <row r="59" spans="1:16" ht="48" customHeight="1">
      <c r="A59" s="238" t="s">
        <v>182</v>
      </c>
      <c r="B59" s="238"/>
      <c r="C59" s="238"/>
      <c r="D59" s="238"/>
      <c r="F59" s="239" t="s">
        <v>183</v>
      </c>
      <c r="G59" s="239"/>
      <c r="H59" s="239"/>
      <c r="I59" s="239"/>
      <c r="J59" s="239"/>
      <c r="L59" s="192" t="s">
        <v>186</v>
      </c>
      <c r="M59" s="192"/>
      <c r="N59" s="192"/>
      <c r="O59" s="192"/>
    </row>
    <row r="60" spans="1:16">
      <c r="A60" s="255" t="s">
        <v>54</v>
      </c>
      <c r="B60" s="255"/>
      <c r="C60" s="255"/>
      <c r="D60" s="4">
        <f>H33</f>
        <v>14185.483870967742</v>
      </c>
      <c r="F60" s="255" t="s">
        <v>65</v>
      </c>
      <c r="G60" s="255"/>
      <c r="H60" s="255"/>
      <c r="I60" s="255"/>
      <c r="J60" s="4">
        <f>D16/D13*D14</f>
        <v>12642.393548387097</v>
      </c>
    </row>
    <row r="61" spans="1:16">
      <c r="A61" s="255" t="s">
        <v>193</v>
      </c>
      <c r="B61" s="255"/>
      <c r="C61" s="255"/>
      <c r="D61" s="4">
        <f>J17+H45+H46</f>
        <v>1594.5266666666666</v>
      </c>
      <c r="F61" s="164" t="s">
        <v>66</v>
      </c>
      <c r="G61" s="164"/>
      <c r="H61" s="164"/>
      <c r="I61" s="164"/>
      <c r="J61" s="4">
        <f>(J60*J16)-D12</f>
        <v>1132.985161290323</v>
      </c>
    </row>
    <row r="62" spans="1:16" ht="37.5">
      <c r="A62" s="255" t="s">
        <v>56</v>
      </c>
      <c r="B62" s="255"/>
      <c r="C62" s="255"/>
      <c r="D62" s="4">
        <f>D60-D61</f>
        <v>12590.957204301076</v>
      </c>
      <c r="F62" s="255" t="s">
        <v>67</v>
      </c>
      <c r="G62" s="255"/>
      <c r="H62" s="255"/>
      <c r="I62" s="255"/>
      <c r="J62" s="6">
        <f>IF(J61&lt;=0,G51,G51-J61)</f>
        <v>1877.3948387096771</v>
      </c>
      <c r="K62" s="99" t="s">
        <v>184</v>
      </c>
    </row>
    <row r="63" spans="1:16">
      <c r="A63" s="255" t="s">
        <v>57</v>
      </c>
      <c r="B63" s="255"/>
      <c r="C63" s="255"/>
      <c r="D63" s="5">
        <v>0.27</v>
      </c>
      <c r="F63" s="164"/>
      <c r="G63" s="164"/>
      <c r="H63" s="164"/>
      <c r="I63" s="5"/>
    </row>
    <row r="64" spans="1:16">
      <c r="A64" s="255" t="s">
        <v>58</v>
      </c>
      <c r="B64" s="255"/>
      <c r="C64" s="255"/>
      <c r="D64" s="4">
        <f>(D62*D63)-D12</f>
        <v>1119.0984451612908</v>
      </c>
      <c r="F64" s="164"/>
      <c r="G64" s="164"/>
      <c r="H64" s="164"/>
      <c r="I64" s="4"/>
    </row>
    <row r="65" spans="1:9" ht="30">
      <c r="A65" s="255" t="s">
        <v>59</v>
      </c>
      <c r="B65" s="255"/>
      <c r="C65" s="255"/>
      <c r="D65" s="6">
        <f>IF(D64&lt;=0,G51,G51-D64)</f>
        <v>1891.2815548387093</v>
      </c>
      <c r="E65" s="97" t="s">
        <v>185</v>
      </c>
      <c r="F65" s="164"/>
      <c r="G65" s="164"/>
      <c r="H65" s="164"/>
      <c r="I65" s="4"/>
    </row>
  </sheetData>
  <mergeCells count="195">
    <mergeCell ref="L59:O59"/>
    <mergeCell ref="A1:P1"/>
    <mergeCell ref="A54:M54"/>
    <mergeCell ref="A7:C7"/>
    <mergeCell ref="D7:F7"/>
    <mergeCell ref="G7:I7"/>
    <mergeCell ref="J7:M7"/>
    <mergeCell ref="A8:C8"/>
    <mergeCell ref="D8:F8"/>
    <mergeCell ref="G8:I8"/>
    <mergeCell ref="J8:M8"/>
    <mergeCell ref="A4:P4"/>
    <mergeCell ref="A5:M5"/>
    <mergeCell ref="N5:N18"/>
    <mergeCell ref="O5:P5"/>
    <mergeCell ref="A6:C6"/>
    <mergeCell ref="D6:F6"/>
    <mergeCell ref="G6:I6"/>
    <mergeCell ref="J6:M6"/>
    <mergeCell ref="O6:P18"/>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8:C18"/>
    <mergeCell ref="D18:M18"/>
    <mergeCell ref="A19:M19"/>
    <mergeCell ref="O19:P19"/>
    <mergeCell ref="A20:B22"/>
    <mergeCell ref="C20:F22"/>
    <mergeCell ref="G20:G22"/>
    <mergeCell ref="H20:K22"/>
    <mergeCell ref="L20:M22"/>
    <mergeCell ref="N20:N22"/>
    <mergeCell ref="C25:F25"/>
    <mergeCell ref="H25:K25"/>
    <mergeCell ref="L25:M25"/>
    <mergeCell ref="C26:F26"/>
    <mergeCell ref="H26:K26"/>
    <mergeCell ref="L26:M26"/>
    <mergeCell ref="O20:P22"/>
    <mergeCell ref="A23:B39"/>
    <mergeCell ref="C23:F23"/>
    <mergeCell ref="H23:K23"/>
    <mergeCell ref="L23:M23"/>
    <mergeCell ref="N23:N39"/>
    <mergeCell ref="O23:P40"/>
    <mergeCell ref="C24:F24"/>
    <mergeCell ref="H24:K24"/>
    <mergeCell ref="L24:M24"/>
    <mergeCell ref="C29:F29"/>
    <mergeCell ref="H29:K29"/>
    <mergeCell ref="L29:M29"/>
    <mergeCell ref="C30:F30"/>
    <mergeCell ref="H30:K30"/>
    <mergeCell ref="L30:M30"/>
    <mergeCell ref="C27:F27"/>
    <mergeCell ref="H27:K27"/>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9:F39"/>
    <mergeCell ref="H39:K39"/>
    <mergeCell ref="L39:M39"/>
    <mergeCell ref="A40:B40"/>
    <mergeCell ref="C40:F40"/>
    <mergeCell ref="H40:K40"/>
    <mergeCell ref="L40:M40"/>
    <mergeCell ref="A41:M41"/>
    <mergeCell ref="N41:P41"/>
    <mergeCell ref="A42:B42"/>
    <mergeCell ref="C42:F42"/>
    <mergeCell ref="H42:K42"/>
    <mergeCell ref="L42:M42"/>
    <mergeCell ref="A47:B47"/>
    <mergeCell ref="C47:F47"/>
    <mergeCell ref="H47:K47"/>
    <mergeCell ref="L47:M47"/>
    <mergeCell ref="H45:K45"/>
    <mergeCell ref="L45:M45"/>
    <mergeCell ref="O47:P47"/>
    <mergeCell ref="A48:M48"/>
    <mergeCell ref="N48:P48"/>
    <mergeCell ref="N45:N46"/>
    <mergeCell ref="P45:P46"/>
    <mergeCell ref="C46:F46"/>
    <mergeCell ref="H46:K46"/>
    <mergeCell ref="L46:M46"/>
    <mergeCell ref="A43:B46"/>
    <mergeCell ref="C43:F43"/>
    <mergeCell ref="H43:K43"/>
    <mergeCell ref="L43:M43"/>
    <mergeCell ref="N43:N44"/>
    <mergeCell ref="O43:O44"/>
    <mergeCell ref="C44:F44"/>
    <mergeCell ref="H44:K44"/>
    <mergeCell ref="L44:M44"/>
    <mergeCell ref="C45:F45"/>
    <mergeCell ref="H51:I51"/>
    <mergeCell ref="J51:K51"/>
    <mergeCell ref="L51:M51"/>
    <mergeCell ref="N51:N52"/>
    <mergeCell ref="O51:P56"/>
    <mergeCell ref="C52:F52"/>
    <mergeCell ref="H52:I52"/>
    <mergeCell ref="J52:K52"/>
    <mergeCell ref="A49:B52"/>
    <mergeCell ref="C49:F50"/>
    <mergeCell ref="G49:G50"/>
    <mergeCell ref="H49:I50"/>
    <mergeCell ref="J49:K50"/>
    <mergeCell ref="L49:M50"/>
    <mergeCell ref="N49:N50"/>
    <mergeCell ref="L52:M52"/>
    <mergeCell ref="A53:B53"/>
    <mergeCell ref="C53:F53"/>
    <mergeCell ref="H53:K53"/>
    <mergeCell ref="L53:M53"/>
    <mergeCell ref="A17:I17"/>
    <mergeCell ref="J17:M17"/>
    <mergeCell ref="R1:S1"/>
    <mergeCell ref="A2:P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5:B56"/>
    <mergeCell ref="C55:F56"/>
    <mergeCell ref="G55:M56"/>
    <mergeCell ref="O49:P50"/>
    <mergeCell ref="C51:F51"/>
  </mergeCells>
  <hyperlinks>
    <hyperlink ref="R1:S1" location="İÇİNDEKİLER!A1" display="İÇİNDEKİLER" xr:uid="{00000000-0004-0000-04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65"/>
  <sheetViews>
    <sheetView topLeftCell="F46" zoomScaleNormal="100" workbookViewId="0">
      <selection activeCell="N61" sqref="N61"/>
    </sheetView>
  </sheetViews>
  <sheetFormatPr defaultRowHeight="15"/>
  <cols>
    <col min="7" max="7" width="11.140625" customWidth="1"/>
    <col min="13" max="14" width="6.85546875" customWidth="1"/>
    <col min="15" max="15" width="12.28515625" customWidth="1"/>
    <col min="16" max="16" width="13.140625" customWidth="1"/>
    <col min="17" max="17" width="13.5703125" customWidth="1"/>
    <col min="18" max="18" width="16" customWidth="1"/>
    <col min="19" max="19" width="3.42578125" customWidth="1"/>
    <col min="20" max="20" width="6" customWidth="1"/>
    <col min="21" max="21" width="9" customWidth="1"/>
    <col min="22" max="22" width="8.140625" customWidth="1"/>
    <col min="23" max="24" width="6" customWidth="1"/>
  </cols>
  <sheetData>
    <row r="1" spans="1:35" ht="56.1" customHeight="1">
      <c r="A1" s="264" t="s">
        <v>163</v>
      </c>
      <c r="B1" s="265"/>
      <c r="C1" s="265"/>
      <c r="D1" s="265"/>
      <c r="E1" s="265"/>
      <c r="F1" s="265"/>
      <c r="G1" s="265"/>
      <c r="H1" s="265"/>
      <c r="I1" s="265"/>
      <c r="J1" s="265"/>
      <c r="K1" s="265"/>
      <c r="L1" s="265"/>
      <c r="M1" s="265"/>
      <c r="N1" s="265"/>
      <c r="O1" s="265"/>
      <c r="P1" s="265"/>
      <c r="Q1" s="265"/>
      <c r="R1" s="265"/>
      <c r="S1" s="266"/>
      <c r="T1" s="42"/>
      <c r="U1" s="114" t="s">
        <v>175</v>
      </c>
      <c r="V1" s="114"/>
      <c r="W1" s="42"/>
      <c r="X1" s="42"/>
      <c r="Y1" s="42"/>
      <c r="Z1" s="42"/>
      <c r="AA1" s="42"/>
      <c r="AB1" s="42"/>
      <c r="AC1" s="42"/>
      <c r="AD1" s="42"/>
      <c r="AE1" s="42"/>
      <c r="AF1" s="42"/>
      <c r="AG1" s="42"/>
      <c r="AH1" s="42"/>
      <c r="AI1" s="42"/>
    </row>
    <row r="2" spans="1:35" ht="56.1" customHeight="1" thickBot="1">
      <c r="A2" s="252" t="s">
        <v>164</v>
      </c>
      <c r="B2" s="253"/>
      <c r="C2" s="253"/>
      <c r="D2" s="253"/>
      <c r="E2" s="253"/>
      <c r="F2" s="253"/>
      <c r="G2" s="253"/>
      <c r="H2" s="253"/>
      <c r="I2" s="253"/>
      <c r="J2" s="253"/>
      <c r="K2" s="253"/>
      <c r="L2" s="253"/>
      <c r="M2" s="253"/>
      <c r="N2" s="253"/>
      <c r="O2" s="253"/>
      <c r="P2" s="253"/>
      <c r="Q2" s="253"/>
      <c r="R2" s="253"/>
      <c r="S2" s="254"/>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90" t="s">
        <v>0</v>
      </c>
      <c r="B4" s="291"/>
      <c r="C4" s="291"/>
      <c r="D4" s="291"/>
      <c r="E4" s="291"/>
      <c r="F4" s="291"/>
      <c r="G4" s="291"/>
      <c r="H4" s="291"/>
      <c r="I4" s="291"/>
      <c r="J4" s="291"/>
      <c r="K4" s="291"/>
      <c r="L4" s="291"/>
      <c r="M4" s="291"/>
      <c r="N4" s="291"/>
      <c r="O4" s="291"/>
      <c r="P4" s="291"/>
      <c r="Q4" s="291"/>
      <c r="R4" s="291"/>
      <c r="S4" s="292"/>
    </row>
    <row r="5" spans="1:35" ht="18.75">
      <c r="A5" s="139" t="s">
        <v>1</v>
      </c>
      <c r="B5" s="139"/>
      <c r="C5" s="139"/>
      <c r="D5" s="139"/>
      <c r="E5" s="139"/>
      <c r="F5" s="139"/>
      <c r="G5" s="139"/>
      <c r="H5" s="139"/>
      <c r="I5" s="139"/>
      <c r="J5" s="139"/>
      <c r="K5" s="139"/>
      <c r="L5" s="139"/>
      <c r="M5" s="139"/>
      <c r="N5" s="303"/>
      <c r="O5" s="125"/>
      <c r="P5" s="125"/>
      <c r="Q5" s="125"/>
      <c r="R5" s="125"/>
      <c r="S5" s="125"/>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45231</v>
      </c>
      <c r="K10" s="141"/>
      <c r="L10" s="141"/>
      <c r="M10" s="141"/>
      <c r="N10" s="304"/>
      <c r="O10" s="128"/>
      <c r="P10" s="164"/>
      <c r="Q10" s="164"/>
      <c r="R10" s="164"/>
      <c r="S10" s="129"/>
    </row>
    <row r="11" spans="1:35" ht="15" customHeight="1">
      <c r="A11" s="142" t="s">
        <v>12</v>
      </c>
      <c r="B11" s="142"/>
      <c r="C11" s="142"/>
      <c r="D11" s="148">
        <v>45254</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29"/>
    </row>
    <row r="13" spans="1:35" ht="15" customHeight="1">
      <c r="A13" s="249" t="s">
        <v>41</v>
      </c>
      <c r="B13" s="250"/>
      <c r="C13" s="251"/>
      <c r="D13" s="268">
        <v>30</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10</v>
      </c>
      <c r="E14" s="269"/>
      <c r="F14" s="270"/>
      <c r="G14" s="249" t="s">
        <v>43</v>
      </c>
      <c r="H14" s="250"/>
      <c r="I14" s="251"/>
      <c r="J14" s="268">
        <f>D14</f>
        <v>10</v>
      </c>
      <c r="K14" s="269"/>
      <c r="L14" s="269"/>
      <c r="M14" s="270"/>
      <c r="N14" s="304"/>
      <c r="O14" s="128"/>
      <c r="P14" s="164"/>
      <c r="Q14" s="164"/>
      <c r="R14" s="164"/>
      <c r="S14" s="129"/>
    </row>
    <row r="15" spans="1:35" ht="15" customHeight="1">
      <c r="A15" s="249" t="s">
        <v>69</v>
      </c>
      <c r="B15" s="250"/>
      <c r="C15" s="251"/>
      <c r="D15" s="268">
        <f>D13-D14</f>
        <v>20</v>
      </c>
      <c r="E15" s="269"/>
      <c r="F15" s="270"/>
      <c r="G15" s="249" t="s">
        <v>69</v>
      </c>
      <c r="H15" s="250"/>
      <c r="I15" s="251"/>
      <c r="J15" s="268">
        <f>J13-J14</f>
        <v>20</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155" t="s">
        <v>8</v>
      </c>
      <c r="B17" s="155"/>
      <c r="C17" s="155"/>
      <c r="D17" s="156"/>
      <c r="E17" s="156"/>
      <c r="F17" s="156"/>
      <c r="G17" s="156"/>
      <c r="H17" s="156"/>
      <c r="I17" s="156"/>
      <c r="J17" s="156"/>
      <c r="K17" s="156"/>
      <c r="L17" s="156"/>
      <c r="M17" s="156"/>
      <c r="N17" s="305"/>
      <c r="O17" s="123"/>
      <c r="P17" s="267"/>
      <c r="Q17" s="267"/>
      <c r="R17" s="267"/>
      <c r="S17" s="124"/>
    </row>
    <row r="18" spans="1:19" ht="15.75">
      <c r="A18" s="153" t="s">
        <v>15</v>
      </c>
      <c r="B18" s="153"/>
      <c r="C18" s="153"/>
      <c r="D18" s="153"/>
      <c r="E18" s="153"/>
      <c r="F18" s="153"/>
      <c r="G18" s="153"/>
      <c r="H18" s="153"/>
      <c r="I18" s="153"/>
      <c r="J18" s="153"/>
      <c r="K18" s="153"/>
      <c r="L18" s="153"/>
      <c r="M18" s="153"/>
      <c r="N18" s="11"/>
      <c r="O18" s="126"/>
      <c r="P18" s="293"/>
      <c r="Q18" s="293"/>
      <c r="R18" s="293"/>
      <c r="S18" s="127"/>
    </row>
    <row r="19" spans="1:19" ht="15" customHeight="1">
      <c r="A19" s="172"/>
      <c r="B19" s="172"/>
      <c r="C19" s="141"/>
      <c r="D19" s="141"/>
      <c r="E19" s="141"/>
      <c r="F19" s="141"/>
      <c r="G19" s="136" t="s">
        <v>30</v>
      </c>
      <c r="H19" s="172" t="s">
        <v>31</v>
      </c>
      <c r="I19" s="170"/>
      <c r="J19" s="170"/>
      <c r="K19" s="170"/>
      <c r="L19" s="172" t="s">
        <v>32</v>
      </c>
      <c r="M19" s="170"/>
      <c r="N19" s="295"/>
      <c r="O19" s="121"/>
      <c r="P19" s="294"/>
      <c r="Q19" s="294"/>
      <c r="R19" s="294"/>
      <c r="S19" s="122"/>
    </row>
    <row r="20" spans="1:19">
      <c r="A20" s="172"/>
      <c r="B20" s="172"/>
      <c r="C20" s="141"/>
      <c r="D20" s="141"/>
      <c r="E20" s="141"/>
      <c r="F20" s="141"/>
      <c r="G20" s="136"/>
      <c r="H20" s="170"/>
      <c r="I20" s="170"/>
      <c r="J20" s="170"/>
      <c r="K20" s="170"/>
      <c r="L20" s="170"/>
      <c r="M20" s="170"/>
      <c r="N20" s="296"/>
      <c r="O20" s="128"/>
      <c r="P20" s="164"/>
      <c r="Q20" s="164"/>
      <c r="R20" s="164"/>
      <c r="S20" s="129"/>
    </row>
    <row r="21" spans="1:19" ht="30" customHeight="1">
      <c r="A21" s="172"/>
      <c r="B21" s="172"/>
      <c r="C21" s="141"/>
      <c r="D21" s="141"/>
      <c r="E21" s="141"/>
      <c r="F21" s="141"/>
      <c r="G21" s="136"/>
      <c r="H21" s="170"/>
      <c r="I21" s="170"/>
      <c r="J21" s="170"/>
      <c r="K21" s="170"/>
      <c r="L21" s="170"/>
      <c r="M21" s="170"/>
      <c r="N21" s="297"/>
      <c r="O21" s="123"/>
      <c r="P21" s="267"/>
      <c r="Q21" s="267"/>
      <c r="R21" s="267"/>
      <c r="S21" s="124"/>
    </row>
    <row r="22" spans="1:19" ht="15" customHeight="1">
      <c r="A22" s="150" t="s">
        <v>16</v>
      </c>
      <c r="B22" s="150"/>
      <c r="C22" s="142" t="s">
        <v>17</v>
      </c>
      <c r="D22" s="142"/>
      <c r="E22" s="142"/>
      <c r="F22" s="142"/>
      <c r="G22" s="43">
        <v>0</v>
      </c>
      <c r="H22" s="214">
        <f>$G22/$D$13*$D$14</f>
        <v>0</v>
      </c>
      <c r="I22" s="214"/>
      <c r="J22" s="214"/>
      <c r="K22" s="214"/>
      <c r="L22" s="214">
        <f>G22-H22</f>
        <v>0</v>
      </c>
      <c r="M22" s="214"/>
      <c r="N22" s="298"/>
      <c r="O22" s="121"/>
      <c r="P22" s="294"/>
      <c r="Q22" s="294"/>
      <c r="R22" s="294"/>
      <c r="S22" s="122"/>
    </row>
    <row r="23" spans="1:19" ht="15.75">
      <c r="A23" s="150"/>
      <c r="B23" s="150"/>
      <c r="C23" s="142" t="s">
        <v>18</v>
      </c>
      <c r="D23" s="142"/>
      <c r="E23" s="142"/>
      <c r="F23" s="142"/>
      <c r="G23" s="43">
        <v>0</v>
      </c>
      <c r="H23" s="214">
        <f t="shared" ref="H23:H39" si="0">$G23/$D$13*$D$14</f>
        <v>0</v>
      </c>
      <c r="I23" s="214"/>
      <c r="J23" s="214"/>
      <c r="K23" s="214"/>
      <c r="L23" s="214">
        <f t="shared" ref="L23:L39" si="1">G23-H23</f>
        <v>0</v>
      </c>
      <c r="M23" s="214"/>
      <c r="N23" s="299"/>
      <c r="O23" s="128"/>
      <c r="P23" s="164"/>
      <c r="Q23" s="164"/>
      <c r="R23" s="164"/>
      <c r="S23" s="129"/>
    </row>
    <row r="24" spans="1:19" ht="15.75">
      <c r="A24" s="150"/>
      <c r="B24" s="150"/>
      <c r="C24" s="142" t="s">
        <v>19</v>
      </c>
      <c r="D24" s="142"/>
      <c r="E24" s="142"/>
      <c r="F24" s="142"/>
      <c r="G24" s="43">
        <v>0</v>
      </c>
      <c r="H24" s="214">
        <f t="shared" si="0"/>
        <v>0</v>
      </c>
      <c r="I24" s="214"/>
      <c r="J24" s="214"/>
      <c r="K24" s="214"/>
      <c r="L24" s="214">
        <f t="shared" si="1"/>
        <v>0</v>
      </c>
      <c r="M24" s="214"/>
      <c r="N24" s="299"/>
      <c r="O24" s="128"/>
      <c r="P24" s="164"/>
      <c r="Q24" s="164"/>
      <c r="R24" s="164"/>
      <c r="S24" s="129"/>
    </row>
    <row r="25" spans="1:19" ht="15.75">
      <c r="A25" s="150"/>
      <c r="B25" s="150"/>
      <c r="C25" s="142" t="s">
        <v>20</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21</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210" t="s">
        <v>100</v>
      </c>
      <c r="D27" s="210"/>
      <c r="E27" s="210"/>
      <c r="F27" s="210"/>
      <c r="G27" s="43">
        <v>1158.77</v>
      </c>
      <c r="H27" s="214">
        <f>G27</f>
        <v>1158.77</v>
      </c>
      <c r="I27" s="214"/>
      <c r="J27" s="214"/>
      <c r="K27" s="214"/>
      <c r="L27" s="214">
        <f t="shared" si="1"/>
        <v>0</v>
      </c>
      <c r="M27" s="214"/>
      <c r="N27" s="299"/>
      <c r="O27" s="128"/>
      <c r="P27" s="164"/>
      <c r="Q27" s="164"/>
      <c r="R27" s="164"/>
      <c r="S27" s="129"/>
    </row>
    <row r="28" spans="1:19" ht="15.75">
      <c r="A28" s="150"/>
      <c r="B28" s="150"/>
      <c r="C28" s="142" t="s">
        <v>101</v>
      </c>
      <c r="D28" s="142"/>
      <c r="E28" s="142"/>
      <c r="F28" s="142"/>
      <c r="G28" s="43">
        <v>637.25</v>
      </c>
      <c r="H28" s="214">
        <f>G28</f>
        <v>637.25</v>
      </c>
      <c r="I28" s="214"/>
      <c r="J28" s="214"/>
      <c r="K28" s="214"/>
      <c r="L28" s="214">
        <f t="shared" si="1"/>
        <v>0</v>
      </c>
      <c r="M28" s="214"/>
      <c r="N28" s="299"/>
      <c r="O28" s="128"/>
      <c r="P28" s="164"/>
      <c r="Q28" s="164"/>
      <c r="R28" s="164"/>
      <c r="S28" s="129"/>
    </row>
    <row r="29" spans="1:19" ht="15.75">
      <c r="A29" s="150"/>
      <c r="B29" s="150"/>
      <c r="C29" s="142" t="s">
        <v>107</v>
      </c>
      <c r="D29" s="142"/>
      <c r="E29" s="142"/>
      <c r="F29" s="142"/>
      <c r="G29" s="43">
        <v>0</v>
      </c>
      <c r="H29" s="214">
        <f>G29</f>
        <v>0</v>
      </c>
      <c r="I29" s="214"/>
      <c r="J29" s="214"/>
      <c r="K29" s="214"/>
      <c r="L29" s="214">
        <f t="shared" si="1"/>
        <v>0</v>
      </c>
      <c r="M29" s="214"/>
      <c r="N29" s="299"/>
      <c r="O29" s="128"/>
      <c r="P29" s="164"/>
      <c r="Q29" s="164"/>
      <c r="R29" s="164"/>
      <c r="S29" s="129"/>
    </row>
    <row r="30" spans="1:19" ht="15.75">
      <c r="A30" s="150"/>
      <c r="B30" s="150"/>
      <c r="C30" s="142" t="s">
        <v>22</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23</v>
      </c>
      <c r="D31" s="142"/>
      <c r="E31" s="142"/>
      <c r="F31" s="142"/>
      <c r="G31" s="43">
        <v>0</v>
      </c>
      <c r="H31" s="214">
        <f t="shared" si="0"/>
        <v>0</v>
      </c>
      <c r="I31" s="214"/>
      <c r="J31" s="214"/>
      <c r="K31" s="214"/>
      <c r="L31" s="214">
        <f t="shared" si="1"/>
        <v>0</v>
      </c>
      <c r="M31" s="214"/>
      <c r="N31" s="299"/>
      <c r="O31" s="128"/>
      <c r="P31" s="164"/>
      <c r="Q31" s="164"/>
      <c r="R31" s="164"/>
      <c r="S31" s="129"/>
    </row>
    <row r="32" spans="1:19" ht="15.75">
      <c r="A32" s="150"/>
      <c r="B32" s="150"/>
      <c r="C32" s="142" t="s">
        <v>24</v>
      </c>
      <c r="D32" s="142"/>
      <c r="E32" s="142"/>
      <c r="F32" s="142"/>
      <c r="G32" s="43">
        <v>21987.5</v>
      </c>
      <c r="H32" s="214">
        <f t="shared" si="0"/>
        <v>7329.1666666666661</v>
      </c>
      <c r="I32" s="214"/>
      <c r="J32" s="214"/>
      <c r="K32" s="214"/>
      <c r="L32" s="214">
        <f t="shared" si="1"/>
        <v>14658.333333333334</v>
      </c>
      <c r="M32" s="214"/>
      <c r="N32" s="299"/>
      <c r="O32" s="128"/>
      <c r="P32" s="164"/>
      <c r="Q32" s="164"/>
      <c r="R32" s="164"/>
      <c r="S32" s="129"/>
    </row>
    <row r="33" spans="1:24" ht="15.75">
      <c r="A33" s="150"/>
      <c r="B33" s="150"/>
      <c r="C33" s="142" t="s">
        <v>25</v>
      </c>
      <c r="D33" s="142"/>
      <c r="E33" s="142"/>
      <c r="F33" s="142"/>
      <c r="G33" s="43">
        <v>11457.67</v>
      </c>
      <c r="H33" s="214">
        <f t="shared" si="0"/>
        <v>3819.2233333333334</v>
      </c>
      <c r="I33" s="214"/>
      <c r="J33" s="214"/>
      <c r="K33" s="214"/>
      <c r="L33" s="214">
        <f t="shared" si="1"/>
        <v>7638.4466666666667</v>
      </c>
      <c r="M33" s="214"/>
      <c r="N33" s="299"/>
      <c r="O33" s="128"/>
      <c r="P33" s="164"/>
      <c r="Q33" s="164"/>
      <c r="R33" s="164"/>
      <c r="S33" s="129"/>
    </row>
    <row r="34" spans="1:24" ht="15.75">
      <c r="A34" s="150"/>
      <c r="B34" s="150"/>
      <c r="C34" s="142" t="s">
        <v>26</v>
      </c>
      <c r="D34" s="142"/>
      <c r="E34" s="142"/>
      <c r="F34" s="142"/>
      <c r="G34" s="43">
        <v>0</v>
      </c>
      <c r="H34" s="214">
        <f t="shared" si="0"/>
        <v>0</v>
      </c>
      <c r="I34" s="214"/>
      <c r="J34" s="214"/>
      <c r="K34" s="214"/>
      <c r="L34" s="214">
        <f t="shared" si="1"/>
        <v>0</v>
      </c>
      <c r="M34" s="214"/>
      <c r="N34" s="299"/>
      <c r="O34" s="128"/>
      <c r="P34" s="164"/>
      <c r="Q34" s="164"/>
      <c r="R34" s="164"/>
      <c r="S34" s="129"/>
    </row>
    <row r="35" spans="1:24" ht="15.75">
      <c r="A35" s="150"/>
      <c r="B35" s="150"/>
      <c r="C35" s="142" t="s">
        <v>27</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28</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51</v>
      </c>
      <c r="D37" s="142"/>
      <c r="E37" s="142"/>
      <c r="F37" s="142"/>
      <c r="G37" s="43">
        <v>8138.89</v>
      </c>
      <c r="H37" s="214">
        <f t="shared" si="0"/>
        <v>2712.9633333333331</v>
      </c>
      <c r="I37" s="214"/>
      <c r="J37" s="214"/>
      <c r="K37" s="214"/>
      <c r="L37" s="214">
        <f t="shared" si="1"/>
        <v>5425.9266666666672</v>
      </c>
      <c r="M37" s="214"/>
      <c r="N37" s="299"/>
      <c r="O37" s="128"/>
      <c r="P37" s="164"/>
      <c r="Q37" s="164"/>
      <c r="R37" s="164"/>
      <c r="S37" s="129"/>
    </row>
    <row r="38" spans="1:24" ht="15.75">
      <c r="A38" s="150"/>
      <c r="B38" s="150"/>
      <c r="C38" s="142" t="s">
        <v>104</v>
      </c>
      <c r="D38" s="142"/>
      <c r="E38" s="142"/>
      <c r="F38" s="142"/>
      <c r="G38" s="43">
        <v>0</v>
      </c>
      <c r="H38" s="214">
        <f t="shared" si="0"/>
        <v>0</v>
      </c>
      <c r="I38" s="214"/>
      <c r="J38" s="214"/>
      <c r="K38" s="214"/>
      <c r="L38" s="214">
        <f t="shared" si="1"/>
        <v>0</v>
      </c>
      <c r="M38" s="214"/>
      <c r="N38" s="299"/>
      <c r="O38" s="128"/>
      <c r="P38" s="164"/>
      <c r="Q38" s="164"/>
      <c r="R38" s="164"/>
      <c r="S38" s="129"/>
    </row>
    <row r="39" spans="1:24" ht="15.75">
      <c r="A39" s="150"/>
      <c r="B39" s="150"/>
      <c r="C39" s="142" t="s">
        <v>104</v>
      </c>
      <c r="D39" s="142"/>
      <c r="E39" s="142"/>
      <c r="F39" s="142"/>
      <c r="G39" s="43">
        <v>0</v>
      </c>
      <c r="H39" s="214">
        <f t="shared" si="0"/>
        <v>0</v>
      </c>
      <c r="I39" s="214"/>
      <c r="J39" s="214"/>
      <c r="K39" s="214"/>
      <c r="L39" s="214">
        <f t="shared" si="1"/>
        <v>0</v>
      </c>
      <c r="M39" s="214"/>
      <c r="N39" s="300"/>
      <c r="O39" s="128"/>
      <c r="P39" s="164"/>
      <c r="Q39" s="164"/>
      <c r="R39" s="164"/>
      <c r="S39" s="129"/>
    </row>
    <row r="40" spans="1:24" ht="18.75">
      <c r="A40" s="274" t="s">
        <v>33</v>
      </c>
      <c r="B40" s="275"/>
      <c r="C40" s="268"/>
      <c r="D40" s="269"/>
      <c r="E40" s="269"/>
      <c r="F40" s="270"/>
      <c r="G40" s="43">
        <f>SUM(G22:G39)</f>
        <v>43380.08</v>
      </c>
      <c r="H40" s="276">
        <f>SUM(H22:K39)</f>
        <v>15657.373333333333</v>
      </c>
      <c r="I40" s="269"/>
      <c r="J40" s="269"/>
      <c r="K40" s="270"/>
      <c r="L40" s="260">
        <f>G40-H40</f>
        <v>27722.706666666669</v>
      </c>
      <c r="M40" s="260"/>
      <c r="N40" s="20">
        <v>1</v>
      </c>
      <c r="O40" s="128"/>
      <c r="P40" s="164"/>
      <c r="Q40" s="164"/>
      <c r="R40" s="164"/>
      <c r="S40" s="129"/>
    </row>
    <row r="41" spans="1:24" ht="15.75">
      <c r="A41" s="153" t="s">
        <v>39</v>
      </c>
      <c r="B41" s="153"/>
      <c r="C41" s="153"/>
      <c r="D41" s="153"/>
      <c r="E41" s="153"/>
      <c r="F41" s="153"/>
      <c r="G41" s="153"/>
      <c r="H41" s="153"/>
      <c r="I41" s="153"/>
      <c r="J41" s="153"/>
      <c r="K41" s="153"/>
      <c r="L41" s="153"/>
      <c r="M41" s="153"/>
      <c r="N41" s="11"/>
      <c r="O41" s="123"/>
      <c r="P41" s="267"/>
      <c r="Q41" s="267"/>
      <c r="R41" s="267"/>
      <c r="S41" s="124"/>
    </row>
    <row r="42" spans="1:24" ht="58.5" customHeight="1">
      <c r="A42" s="162"/>
      <c r="B42" s="162"/>
      <c r="C42" s="277" t="s">
        <v>35</v>
      </c>
      <c r="D42" s="278"/>
      <c r="E42" s="278"/>
      <c r="F42" s="279"/>
      <c r="G42" s="48" t="s">
        <v>36</v>
      </c>
      <c r="H42" s="280" t="s">
        <v>37</v>
      </c>
      <c r="I42" s="281"/>
      <c r="J42" s="281"/>
      <c r="K42" s="282"/>
      <c r="L42" s="280" t="s">
        <v>38</v>
      </c>
      <c r="M42" s="282"/>
      <c r="N42" s="13"/>
      <c r="O42" s="2" t="s">
        <v>124</v>
      </c>
      <c r="P42" s="2" t="s">
        <v>125</v>
      </c>
      <c r="Q42" s="2" t="s">
        <v>61</v>
      </c>
      <c r="R42" s="2" t="s">
        <v>110</v>
      </c>
      <c r="S42" s="1"/>
    </row>
    <row r="43" spans="1:24" ht="15" customHeight="1">
      <c r="A43" s="162" t="s">
        <v>105</v>
      </c>
      <c r="B43" s="162"/>
      <c r="C43" s="210" t="s">
        <v>93</v>
      </c>
      <c r="D43" s="210"/>
      <c r="E43" s="210"/>
      <c r="F43" s="210"/>
      <c r="G43" s="49">
        <v>1879.27</v>
      </c>
      <c r="H43" s="283">
        <f>$G43/$J$13*$J$14</f>
        <v>626.42333333333329</v>
      </c>
      <c r="I43" s="284"/>
      <c r="J43" s="284"/>
      <c r="K43" s="285"/>
      <c r="L43" s="283">
        <f>G43-H43</f>
        <v>1252.8466666666668</v>
      </c>
      <c r="M43" s="285"/>
      <c r="N43" s="298"/>
      <c r="O43" s="211">
        <f>H43+H44</f>
        <v>1053.53</v>
      </c>
      <c r="P43" s="51"/>
      <c r="Q43" s="211">
        <f>L43+L44</f>
        <v>2107.0600000000004</v>
      </c>
      <c r="R43" s="51"/>
      <c r="S43" s="1"/>
    </row>
    <row r="44" spans="1:24" ht="15.75">
      <c r="A44" s="162"/>
      <c r="B44" s="162"/>
      <c r="C44" s="210" t="s">
        <v>92</v>
      </c>
      <c r="D44" s="210"/>
      <c r="E44" s="210"/>
      <c r="F44" s="210"/>
      <c r="G44" s="49">
        <v>1281.32</v>
      </c>
      <c r="H44" s="283">
        <f t="shared" ref="H44:H46" si="2">$G44/$J$13*$J$14</f>
        <v>427.10666666666663</v>
      </c>
      <c r="I44" s="284"/>
      <c r="J44" s="284"/>
      <c r="K44" s="285"/>
      <c r="L44" s="283">
        <f t="shared" ref="L44:L46" si="3">G44-H44</f>
        <v>854.21333333333337</v>
      </c>
      <c r="M44" s="285"/>
      <c r="N44" s="299"/>
      <c r="O44" s="286"/>
      <c r="P44" s="51"/>
      <c r="Q44" s="286"/>
      <c r="R44" s="51"/>
      <c r="S44" s="1"/>
    </row>
    <row r="45" spans="1:24" ht="15.75">
      <c r="A45" s="162"/>
      <c r="B45" s="162"/>
      <c r="C45" s="210" t="s">
        <v>94</v>
      </c>
      <c r="D45" s="210"/>
      <c r="E45" s="210"/>
      <c r="F45" s="210"/>
      <c r="G45" s="49">
        <v>1537.58</v>
      </c>
      <c r="H45" s="283">
        <f t="shared" si="2"/>
        <v>512.52666666666664</v>
      </c>
      <c r="I45" s="284"/>
      <c r="J45" s="284"/>
      <c r="K45" s="285"/>
      <c r="L45" s="283">
        <f t="shared" si="3"/>
        <v>1025.0533333333333</v>
      </c>
      <c r="M45" s="285"/>
      <c r="N45" s="299"/>
      <c r="O45" s="51"/>
      <c r="P45" s="211">
        <f>H45+H46</f>
        <v>797.26333333333332</v>
      </c>
      <c r="Q45" s="51"/>
      <c r="R45" s="208">
        <f>L45+L46</f>
        <v>1594.5266666666666</v>
      </c>
      <c r="S45" s="242">
        <v>2</v>
      </c>
      <c r="T45" s="10"/>
      <c r="U45" s="10"/>
      <c r="V45" s="10"/>
      <c r="W45" s="10"/>
      <c r="X45" s="10"/>
    </row>
    <row r="46" spans="1:24" ht="15.75">
      <c r="A46" s="162"/>
      <c r="B46" s="162"/>
      <c r="C46" s="210" t="s">
        <v>91</v>
      </c>
      <c r="D46" s="210"/>
      <c r="E46" s="210"/>
      <c r="F46" s="210"/>
      <c r="G46" s="49">
        <v>854.21</v>
      </c>
      <c r="H46" s="283">
        <f t="shared" si="2"/>
        <v>284.73666666666668</v>
      </c>
      <c r="I46" s="284"/>
      <c r="J46" s="284"/>
      <c r="K46" s="285"/>
      <c r="L46" s="283">
        <f t="shared" si="3"/>
        <v>569.47333333333336</v>
      </c>
      <c r="M46" s="285"/>
      <c r="N46" s="299"/>
      <c r="O46" s="51"/>
      <c r="P46" s="286"/>
      <c r="Q46" s="51"/>
      <c r="R46" s="209"/>
      <c r="S46" s="242"/>
      <c r="T46" s="10"/>
      <c r="U46" s="10"/>
      <c r="V46" s="10"/>
      <c r="W46" s="10"/>
      <c r="X46" s="10"/>
    </row>
    <row r="47" spans="1:24" ht="15.75">
      <c r="A47" s="274" t="s">
        <v>33</v>
      </c>
      <c r="B47" s="275"/>
      <c r="C47" s="287"/>
      <c r="D47" s="288"/>
      <c r="E47" s="288"/>
      <c r="F47" s="289"/>
      <c r="G47" s="49"/>
      <c r="H47" s="283"/>
      <c r="I47" s="284"/>
      <c r="J47" s="284"/>
      <c r="K47" s="285"/>
      <c r="L47" s="283">
        <f>SUM(L43:M46)</f>
        <v>3701.586666666667</v>
      </c>
      <c r="M47" s="285"/>
      <c r="N47" s="12"/>
      <c r="O47" s="128"/>
      <c r="P47" s="164"/>
      <c r="Q47" s="164"/>
      <c r="R47" s="164"/>
      <c r="S47" s="129"/>
    </row>
    <row r="48" spans="1:24" ht="15.75">
      <c r="A48" s="153" t="s">
        <v>44</v>
      </c>
      <c r="B48" s="153"/>
      <c r="C48" s="153"/>
      <c r="D48" s="153"/>
      <c r="E48" s="153"/>
      <c r="F48" s="153"/>
      <c r="G48" s="153"/>
      <c r="H48" s="153"/>
      <c r="I48" s="153"/>
      <c r="J48" s="153"/>
      <c r="K48" s="153"/>
      <c r="L48" s="153"/>
      <c r="M48" s="153"/>
      <c r="N48" s="12"/>
      <c r="O48" s="128"/>
      <c r="P48" s="164"/>
      <c r="Q48" s="164"/>
      <c r="R48" s="164"/>
      <c r="S48" s="129"/>
    </row>
    <row r="49" spans="1:19" ht="15" customHeight="1">
      <c r="A49" s="150" t="s">
        <v>45</v>
      </c>
      <c r="B49" s="150"/>
      <c r="C49" s="170" t="s">
        <v>46</v>
      </c>
      <c r="D49" s="170"/>
      <c r="E49" s="170"/>
      <c r="F49" s="170"/>
      <c r="G49" s="172" t="s">
        <v>47</v>
      </c>
      <c r="H49" s="213" t="s">
        <v>109</v>
      </c>
      <c r="I49" s="213"/>
      <c r="J49" s="213"/>
      <c r="K49" s="213"/>
      <c r="L49" s="172" t="s">
        <v>48</v>
      </c>
      <c r="M49" s="172"/>
      <c r="N49" s="301"/>
      <c r="O49" s="128"/>
      <c r="P49" s="164"/>
      <c r="Q49" s="164"/>
      <c r="R49" s="164"/>
      <c r="S49" s="129"/>
    </row>
    <row r="50" spans="1:19" ht="67.5" customHeight="1">
      <c r="A50" s="150"/>
      <c r="B50" s="150"/>
      <c r="C50" s="170"/>
      <c r="D50" s="170"/>
      <c r="E50" s="170"/>
      <c r="F50" s="170"/>
      <c r="G50" s="172"/>
      <c r="H50" s="213"/>
      <c r="I50" s="213"/>
      <c r="J50" s="213"/>
      <c r="K50" s="213"/>
      <c r="L50" s="172"/>
      <c r="M50" s="172"/>
      <c r="N50" s="302"/>
      <c r="O50" s="128"/>
      <c r="P50" s="164"/>
      <c r="Q50" s="164"/>
      <c r="R50" s="164"/>
      <c r="S50" s="129"/>
    </row>
    <row r="51" spans="1:19" ht="15.75">
      <c r="A51" s="150"/>
      <c r="B51" s="150"/>
      <c r="C51" s="142" t="s">
        <v>49</v>
      </c>
      <c r="D51" s="142"/>
      <c r="E51" s="142"/>
      <c r="F51" s="142"/>
      <c r="G51" s="50">
        <v>3010.38</v>
      </c>
      <c r="H51" s="214">
        <f>(J12/D13*D14)-(D12)</f>
        <v>-516.84666666666681</v>
      </c>
      <c r="I51" s="214"/>
      <c r="J51" s="214"/>
      <c r="K51" s="214"/>
      <c r="L51" s="214">
        <f>IF(H51&lt;=0,G51,G51-H51)</f>
        <v>3010.38</v>
      </c>
      <c r="M51" s="214"/>
      <c r="N51" s="298"/>
      <c r="O51" s="128"/>
      <c r="P51" s="164"/>
      <c r="Q51" s="164"/>
      <c r="R51" s="164"/>
      <c r="S51" s="129"/>
    </row>
    <row r="52" spans="1:19" ht="15.75">
      <c r="A52" s="150"/>
      <c r="B52" s="150"/>
      <c r="C52" s="142" t="s">
        <v>50</v>
      </c>
      <c r="D52" s="142"/>
      <c r="E52" s="142"/>
      <c r="F52" s="142"/>
      <c r="G52" s="50">
        <v>213.81</v>
      </c>
      <c r="H52" s="214">
        <f>G52</f>
        <v>213.81</v>
      </c>
      <c r="I52" s="214"/>
      <c r="J52" s="214"/>
      <c r="K52" s="214"/>
      <c r="L52" s="214">
        <f>G52-H52</f>
        <v>0</v>
      </c>
      <c r="M52" s="214"/>
      <c r="N52" s="300"/>
      <c r="O52" s="128"/>
      <c r="P52" s="164"/>
      <c r="Q52" s="164"/>
      <c r="R52" s="164"/>
      <c r="S52" s="129"/>
    </row>
    <row r="53" spans="1:19" ht="18.75">
      <c r="A53" s="158" t="s">
        <v>33</v>
      </c>
      <c r="B53" s="158"/>
      <c r="C53" s="141"/>
      <c r="D53" s="141"/>
      <c r="E53" s="141"/>
      <c r="F53" s="141"/>
      <c r="G53" s="50"/>
      <c r="H53" s="214"/>
      <c r="I53" s="214"/>
      <c r="J53" s="214"/>
      <c r="K53" s="214"/>
      <c r="L53" s="260">
        <f>SUM(L51+L52)</f>
        <v>3010.38</v>
      </c>
      <c r="M53" s="260"/>
      <c r="N53" s="20">
        <v>3</v>
      </c>
      <c r="O53" s="128"/>
      <c r="P53" s="164"/>
      <c r="Q53" s="164"/>
      <c r="R53" s="164"/>
      <c r="S53" s="129"/>
    </row>
    <row r="54" spans="1:19" ht="18.75" customHeight="1">
      <c r="A54" s="153" t="s">
        <v>102</v>
      </c>
      <c r="B54" s="153"/>
      <c r="C54" s="153"/>
      <c r="D54" s="153"/>
      <c r="E54" s="153"/>
      <c r="F54" s="153"/>
      <c r="G54" s="153"/>
      <c r="H54" s="153"/>
      <c r="I54" s="153"/>
      <c r="J54" s="153"/>
      <c r="K54" s="153"/>
      <c r="L54" s="153"/>
      <c r="M54" s="153"/>
      <c r="N54" s="41"/>
      <c r="O54" s="128"/>
      <c r="P54" s="164"/>
      <c r="Q54" s="164"/>
      <c r="R54" s="164"/>
      <c r="S54" s="129"/>
    </row>
    <row r="55" spans="1:19" ht="14.45" customHeight="1">
      <c r="A55" s="150" t="s">
        <v>108</v>
      </c>
      <c r="B55" s="150"/>
      <c r="C55" s="241" t="s">
        <v>72</v>
      </c>
      <c r="D55" s="242"/>
      <c r="E55" s="242"/>
      <c r="F55" s="242"/>
      <c r="G55" s="171">
        <f>L40-(R45+L53)</f>
        <v>23117.800000000003</v>
      </c>
      <c r="H55" s="171"/>
      <c r="I55" s="171"/>
      <c r="J55" s="171"/>
      <c r="K55" s="171"/>
      <c r="L55" s="171"/>
      <c r="M55" s="171"/>
      <c r="N55" s="196"/>
      <c r="O55" s="128"/>
      <c r="P55" s="164"/>
      <c r="Q55" s="164"/>
      <c r="R55" s="164"/>
      <c r="S55" s="129"/>
    </row>
    <row r="56" spans="1:19" ht="14.45" customHeight="1">
      <c r="A56" s="150"/>
      <c r="B56" s="150"/>
      <c r="C56" s="242"/>
      <c r="D56" s="242"/>
      <c r="E56" s="242"/>
      <c r="F56" s="242"/>
      <c r="G56" s="171"/>
      <c r="H56" s="171"/>
      <c r="I56" s="171"/>
      <c r="J56" s="171"/>
      <c r="K56" s="171"/>
      <c r="L56" s="171"/>
      <c r="M56" s="171"/>
      <c r="N56" s="197"/>
      <c r="O56" s="123"/>
      <c r="P56" s="267"/>
      <c r="Q56" s="267"/>
      <c r="R56" s="267"/>
      <c r="S56" s="124"/>
    </row>
    <row r="59" spans="1:19" ht="32.25" customHeight="1">
      <c r="A59" s="238" t="s">
        <v>182</v>
      </c>
      <c r="B59" s="238"/>
      <c r="C59" s="238"/>
      <c r="D59" s="238"/>
      <c r="F59" s="239" t="s">
        <v>183</v>
      </c>
      <c r="G59" s="239"/>
      <c r="H59" s="239"/>
      <c r="I59" s="239"/>
      <c r="J59" s="239"/>
    </row>
    <row r="60" spans="1:19">
      <c r="A60" s="163" t="s">
        <v>54</v>
      </c>
      <c r="B60" s="163"/>
      <c r="C60" s="163"/>
      <c r="D60" s="93">
        <f>H32</f>
        <v>7329.1666666666661</v>
      </c>
      <c r="F60" s="163" t="s">
        <v>65</v>
      </c>
      <c r="G60" s="163"/>
      <c r="H60" s="163"/>
      <c r="I60" s="163"/>
      <c r="J60" s="93">
        <f>D16/D13*D14</f>
        <v>6531.9033333333336</v>
      </c>
    </row>
    <row r="61" spans="1:19">
      <c r="A61" s="163" t="s">
        <v>55</v>
      </c>
      <c r="B61" s="163"/>
      <c r="C61" s="163"/>
      <c r="D61" s="93">
        <f>H45+H46</f>
        <v>797.26333333333332</v>
      </c>
      <c r="F61" s="163" t="s">
        <v>66</v>
      </c>
      <c r="G61" s="163"/>
      <c r="H61" s="163"/>
      <c r="I61" s="163"/>
      <c r="J61" s="93">
        <f>(J60*J16)-D12</f>
        <v>-516.84666666666635</v>
      </c>
    </row>
    <row r="62" spans="1:19" ht="30">
      <c r="A62" s="163" t="s">
        <v>56</v>
      </c>
      <c r="B62" s="163"/>
      <c r="C62" s="163"/>
      <c r="D62" s="93">
        <f>D60-D61</f>
        <v>6531.9033333333327</v>
      </c>
      <c r="F62" s="163" t="s">
        <v>67</v>
      </c>
      <c r="G62" s="163"/>
      <c r="H62" s="163"/>
      <c r="I62" s="163"/>
      <c r="J62" s="95">
        <f>IF(J61&lt;=0,G51,G51-J61)</f>
        <v>3010.38</v>
      </c>
      <c r="K62" s="97" t="s">
        <v>185</v>
      </c>
    </row>
    <row r="63" spans="1:19">
      <c r="A63" s="163" t="s">
        <v>57</v>
      </c>
      <c r="B63" s="163"/>
      <c r="C63" s="163"/>
      <c r="D63" s="94">
        <v>0.27</v>
      </c>
      <c r="F63" s="164"/>
      <c r="G63" s="164"/>
      <c r="H63" s="164"/>
      <c r="I63" s="5"/>
    </row>
    <row r="64" spans="1:19">
      <c r="A64" s="163" t="s">
        <v>58</v>
      </c>
      <c r="B64" s="163"/>
      <c r="C64" s="163"/>
      <c r="D64" s="93">
        <f>(D62*D63)-D12</f>
        <v>-516.84609999999998</v>
      </c>
      <c r="F64" s="164"/>
      <c r="G64" s="164"/>
      <c r="H64" s="164"/>
      <c r="I64" s="4"/>
    </row>
    <row r="65" spans="1:9" ht="30">
      <c r="A65" s="163" t="s">
        <v>59</v>
      </c>
      <c r="B65" s="163"/>
      <c r="C65" s="163"/>
      <c r="D65" s="95">
        <f>IF(D64&lt;=0,G51,G51-D64)</f>
        <v>3010.38</v>
      </c>
      <c r="E65" s="97" t="s">
        <v>185</v>
      </c>
      <c r="F65" s="164"/>
      <c r="G65" s="164"/>
      <c r="H65" s="164"/>
      <c r="I65" s="4"/>
    </row>
  </sheetData>
  <mergeCells count="190">
    <mergeCell ref="Q43:Q44"/>
    <mergeCell ref="R45:R46"/>
    <mergeCell ref="S45:S46"/>
    <mergeCell ref="A4:S4"/>
    <mergeCell ref="O18:S18"/>
    <mergeCell ref="O19:S21"/>
    <mergeCell ref="O22:S41"/>
    <mergeCell ref="A65:C65"/>
    <mergeCell ref="F65:H65"/>
    <mergeCell ref="N19:N21"/>
    <mergeCell ref="N22:N39"/>
    <mergeCell ref="N43:N46"/>
    <mergeCell ref="N49:N50"/>
    <mergeCell ref="N51:N52"/>
    <mergeCell ref="N55:N56"/>
    <mergeCell ref="N5:N17"/>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H53:K53"/>
    <mergeCell ref="L53:M53"/>
    <mergeCell ref="A55:B56"/>
    <mergeCell ref="C55:F56"/>
    <mergeCell ref="G55:M56"/>
    <mergeCell ref="P45:P46"/>
    <mergeCell ref="C46:F46"/>
    <mergeCell ref="H46:K46"/>
    <mergeCell ref="L46:M46"/>
    <mergeCell ref="O47:S56"/>
    <mergeCell ref="C51:F51"/>
    <mergeCell ref="H51:K51"/>
    <mergeCell ref="L51:M51"/>
    <mergeCell ref="C52:F52"/>
    <mergeCell ref="H52:K52"/>
    <mergeCell ref="L52:M52"/>
    <mergeCell ref="A54:M54"/>
    <mergeCell ref="A47:B47"/>
    <mergeCell ref="C47:F47"/>
    <mergeCell ref="H47:K47"/>
    <mergeCell ref="L47:M47"/>
    <mergeCell ref="A48:M48"/>
    <mergeCell ref="A49:B52"/>
    <mergeCell ref="C49:F50"/>
    <mergeCell ref="G49:G50"/>
    <mergeCell ref="H49:K50"/>
    <mergeCell ref="L49:M50"/>
    <mergeCell ref="A43:B46"/>
    <mergeCell ref="C43:F43"/>
    <mergeCell ref="H43:K43"/>
    <mergeCell ref="L43:M43"/>
    <mergeCell ref="O43:O44"/>
    <mergeCell ref="C44:F44"/>
    <mergeCell ref="H44:K44"/>
    <mergeCell ref="L44:M44"/>
    <mergeCell ref="C45:F45"/>
    <mergeCell ref="H45:K45"/>
    <mergeCell ref="L45:M45"/>
    <mergeCell ref="C39:F39"/>
    <mergeCell ref="H39:K39"/>
    <mergeCell ref="L39:M39"/>
    <mergeCell ref="A40:B40"/>
    <mergeCell ref="C40:F40"/>
    <mergeCell ref="H40:K40"/>
    <mergeCell ref="L40:M40"/>
    <mergeCell ref="A41:M41"/>
    <mergeCell ref="A42:B42"/>
    <mergeCell ref="C42:F42"/>
    <mergeCell ref="H42:K42"/>
    <mergeCell ref="L42:M42"/>
    <mergeCell ref="C37:F37"/>
    <mergeCell ref="H37:K37"/>
    <mergeCell ref="L37:M37"/>
    <mergeCell ref="C38:F38"/>
    <mergeCell ref="H38:K38"/>
    <mergeCell ref="L38:M38"/>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A17:C17"/>
    <mergeCell ref="D17:M17"/>
    <mergeCell ref="A18:M18"/>
    <mergeCell ref="A19:B21"/>
    <mergeCell ref="C19:F21"/>
    <mergeCell ref="G19:G21"/>
    <mergeCell ref="H19:K21"/>
    <mergeCell ref="L19:M21"/>
    <mergeCell ref="A15:C15"/>
    <mergeCell ref="D15:F15"/>
    <mergeCell ref="G15:I15"/>
    <mergeCell ref="J15:M15"/>
    <mergeCell ref="A16:C16"/>
    <mergeCell ref="D16:F16"/>
    <mergeCell ref="G16:I16"/>
    <mergeCell ref="J16:M16"/>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U1:V1"/>
    <mergeCell ref="A2:S2"/>
    <mergeCell ref="O6:S17"/>
    <mergeCell ref="A1:S1"/>
    <mergeCell ref="A5:M5"/>
    <mergeCell ref="A6:C6"/>
    <mergeCell ref="D6:F6"/>
    <mergeCell ref="G6:I6"/>
    <mergeCell ref="J6:M6"/>
    <mergeCell ref="O5:S5"/>
    <mergeCell ref="A9:C9"/>
    <mergeCell ref="D9:F9"/>
    <mergeCell ref="G9:I9"/>
    <mergeCell ref="J9:M9"/>
    <mergeCell ref="A10:C10"/>
    <mergeCell ref="D10:F10"/>
    <mergeCell ref="G10:I10"/>
    <mergeCell ref="J10:M10"/>
    <mergeCell ref="A7:C7"/>
    <mergeCell ref="D7:F7"/>
    <mergeCell ref="G7:I7"/>
    <mergeCell ref="J7:M7"/>
    <mergeCell ref="A8:C8"/>
    <mergeCell ref="D8:F8"/>
  </mergeCells>
  <hyperlinks>
    <hyperlink ref="U1:V1" location="İÇİNDEKİLER!A1" display="İÇİNDEKİLER" xr:uid="{00000000-0004-0000-0500-000000000000}"/>
  </hyperlinks>
  <pageMargins left="0.7" right="0.7" top="0.75" bottom="0.75" header="0.3" footer="0.3"/>
  <pageSetup paperSize="9"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65"/>
  <sheetViews>
    <sheetView topLeftCell="H39" zoomScale="90" zoomScaleNormal="90" workbookViewId="0">
      <selection activeCell="N59" sqref="N59"/>
    </sheetView>
  </sheetViews>
  <sheetFormatPr defaultColWidth="9.140625" defaultRowHeight="15"/>
  <cols>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42578125" customWidth="1"/>
    <col min="22" max="22" width="9" customWidth="1"/>
    <col min="23" max="24" width="6" customWidth="1"/>
  </cols>
  <sheetData>
    <row r="1" spans="1:35" ht="51" customHeight="1">
      <c r="A1" s="223" t="s">
        <v>160</v>
      </c>
      <c r="B1" s="224"/>
      <c r="C1" s="224"/>
      <c r="D1" s="224"/>
      <c r="E1" s="224"/>
      <c r="F1" s="224"/>
      <c r="G1" s="224"/>
      <c r="H1" s="224"/>
      <c r="I1" s="224"/>
      <c r="J1" s="224"/>
      <c r="K1" s="224"/>
      <c r="L1" s="224"/>
      <c r="M1" s="224"/>
      <c r="N1" s="224"/>
      <c r="O1" s="224"/>
      <c r="P1" s="224"/>
      <c r="Q1" s="224"/>
      <c r="R1" s="224"/>
      <c r="S1" s="225"/>
      <c r="T1" s="42"/>
      <c r="U1" s="114" t="s">
        <v>175</v>
      </c>
      <c r="V1" s="114"/>
      <c r="W1" s="42"/>
      <c r="X1" s="42"/>
      <c r="Y1" s="42"/>
      <c r="Z1" s="42"/>
      <c r="AA1" s="42"/>
      <c r="AB1" s="42"/>
      <c r="AC1" s="42"/>
      <c r="AD1" s="42"/>
      <c r="AE1" s="42"/>
      <c r="AF1" s="42"/>
      <c r="AG1" s="42"/>
      <c r="AH1" s="42"/>
      <c r="AI1" s="42"/>
    </row>
    <row r="2" spans="1:35" ht="29.1" customHeight="1" thickBot="1">
      <c r="A2" s="220" t="s">
        <v>165</v>
      </c>
      <c r="B2" s="221"/>
      <c r="C2" s="221"/>
      <c r="D2" s="221"/>
      <c r="E2" s="221"/>
      <c r="F2" s="221"/>
      <c r="G2" s="221"/>
      <c r="H2" s="221"/>
      <c r="I2" s="221"/>
      <c r="J2" s="221"/>
      <c r="K2" s="221"/>
      <c r="L2" s="221"/>
      <c r="M2" s="221"/>
      <c r="N2" s="221"/>
      <c r="O2" s="221"/>
      <c r="P2" s="221"/>
      <c r="Q2" s="221"/>
      <c r="R2" s="221"/>
      <c r="S2" s="222"/>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16" t="s">
        <v>0</v>
      </c>
      <c r="B4" s="217"/>
      <c r="C4" s="217"/>
      <c r="D4" s="217"/>
      <c r="E4" s="217"/>
      <c r="F4" s="217"/>
      <c r="G4" s="217"/>
      <c r="H4" s="217"/>
      <c r="I4" s="217"/>
      <c r="J4" s="217"/>
      <c r="K4" s="217"/>
      <c r="L4" s="217"/>
      <c r="M4" s="217"/>
      <c r="N4" s="217"/>
      <c r="O4" s="217"/>
      <c r="P4" s="217"/>
      <c r="Q4" s="217"/>
      <c r="R4" s="217"/>
      <c r="S4" s="218"/>
    </row>
    <row r="5" spans="1:35" ht="18.75">
      <c r="A5" s="139" t="s">
        <v>1</v>
      </c>
      <c r="B5" s="139"/>
      <c r="C5" s="139"/>
      <c r="D5" s="139"/>
      <c r="E5" s="139"/>
      <c r="F5" s="139"/>
      <c r="G5" s="139"/>
      <c r="H5" s="139"/>
      <c r="I5" s="139"/>
      <c r="J5" s="139"/>
      <c r="K5" s="139"/>
      <c r="L5" s="139"/>
      <c r="M5" s="139"/>
      <c r="N5" s="303"/>
      <c r="O5" s="219"/>
      <c r="P5" s="219"/>
      <c r="Q5" s="219"/>
      <c r="R5" s="219"/>
      <c r="S5" s="219"/>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45231</v>
      </c>
      <c r="K10" s="141"/>
      <c r="L10" s="141"/>
      <c r="M10" s="141"/>
      <c r="N10" s="304"/>
      <c r="O10" s="128"/>
      <c r="P10" s="164"/>
      <c r="Q10" s="164"/>
      <c r="R10" s="164"/>
      <c r="S10" s="129"/>
    </row>
    <row r="11" spans="1:35" ht="15" customHeight="1">
      <c r="A11" s="142" t="s">
        <v>12</v>
      </c>
      <c r="B11" s="142"/>
      <c r="C11" s="142"/>
      <c r="D11" s="148">
        <v>45264</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29"/>
    </row>
    <row r="13" spans="1:35" ht="15" customHeight="1">
      <c r="A13" s="249" t="s">
        <v>41</v>
      </c>
      <c r="B13" s="250"/>
      <c r="C13" s="251"/>
      <c r="D13" s="268">
        <v>30</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20</v>
      </c>
      <c r="E14" s="269"/>
      <c r="F14" s="270"/>
      <c r="G14" s="249" t="s">
        <v>43</v>
      </c>
      <c r="H14" s="250"/>
      <c r="I14" s="251"/>
      <c r="J14" s="268">
        <f>D14</f>
        <v>20</v>
      </c>
      <c r="K14" s="269"/>
      <c r="L14" s="269"/>
      <c r="M14" s="270"/>
      <c r="N14" s="304"/>
      <c r="O14" s="128"/>
      <c r="P14" s="164"/>
      <c r="Q14" s="164"/>
      <c r="R14" s="164"/>
      <c r="S14" s="129"/>
    </row>
    <row r="15" spans="1:35" ht="15" customHeight="1">
      <c r="A15" s="249" t="s">
        <v>69</v>
      </c>
      <c r="B15" s="250"/>
      <c r="C15" s="251"/>
      <c r="D15" s="268">
        <f>D13-D14</f>
        <v>10</v>
      </c>
      <c r="E15" s="269"/>
      <c r="F15" s="270"/>
      <c r="G15" s="249" t="s">
        <v>69</v>
      </c>
      <c r="H15" s="250"/>
      <c r="I15" s="251"/>
      <c r="J15" s="268">
        <f>J13-J14</f>
        <v>10</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142" t="s">
        <v>8</v>
      </c>
      <c r="B17" s="142"/>
      <c r="C17" s="142"/>
      <c r="D17" s="141"/>
      <c r="E17" s="141"/>
      <c r="F17" s="141"/>
      <c r="G17" s="141"/>
      <c r="H17" s="141"/>
      <c r="I17" s="141"/>
      <c r="J17" s="141"/>
      <c r="K17" s="141"/>
      <c r="L17" s="141"/>
      <c r="M17" s="141"/>
      <c r="N17" s="305"/>
      <c r="O17" s="21"/>
      <c r="P17" s="23"/>
      <c r="Q17" s="23"/>
      <c r="R17" s="23"/>
      <c r="S17" s="22"/>
    </row>
    <row r="18" spans="1:19" ht="15.75">
      <c r="A18" s="153" t="s">
        <v>15</v>
      </c>
      <c r="B18" s="153"/>
      <c r="C18" s="153"/>
      <c r="D18" s="153"/>
      <c r="E18" s="153"/>
      <c r="F18" s="153"/>
      <c r="G18" s="153"/>
      <c r="H18" s="153"/>
      <c r="I18" s="153"/>
      <c r="J18" s="153"/>
      <c r="K18" s="153"/>
      <c r="L18" s="153"/>
      <c r="M18" s="153"/>
      <c r="N18" s="11"/>
      <c r="O18" s="126"/>
      <c r="P18" s="293"/>
      <c r="Q18" s="293"/>
      <c r="R18" s="293"/>
      <c r="S18" s="127"/>
    </row>
    <row r="19" spans="1:19" ht="15" customHeight="1">
      <c r="A19" s="172"/>
      <c r="B19" s="172"/>
      <c r="C19" s="215"/>
      <c r="D19" s="215"/>
      <c r="E19" s="215"/>
      <c r="F19" s="215"/>
      <c r="G19" s="136" t="s">
        <v>30</v>
      </c>
      <c r="H19" s="172" t="s">
        <v>31</v>
      </c>
      <c r="I19" s="170"/>
      <c r="J19" s="170"/>
      <c r="K19" s="170"/>
      <c r="L19" s="172" t="s">
        <v>32</v>
      </c>
      <c r="M19" s="170"/>
      <c r="N19" s="295"/>
      <c r="O19" s="121"/>
      <c r="P19" s="294"/>
      <c r="Q19" s="294"/>
      <c r="R19" s="294"/>
      <c r="S19" s="122"/>
    </row>
    <row r="20" spans="1:19">
      <c r="A20" s="172"/>
      <c r="B20" s="172"/>
      <c r="C20" s="215"/>
      <c r="D20" s="215"/>
      <c r="E20" s="215"/>
      <c r="F20" s="215"/>
      <c r="G20" s="136"/>
      <c r="H20" s="170"/>
      <c r="I20" s="170"/>
      <c r="J20" s="170"/>
      <c r="K20" s="170"/>
      <c r="L20" s="170"/>
      <c r="M20" s="170"/>
      <c r="N20" s="296"/>
      <c r="O20" s="128"/>
      <c r="P20" s="164"/>
      <c r="Q20" s="164"/>
      <c r="R20" s="164"/>
      <c r="S20" s="129"/>
    </row>
    <row r="21" spans="1:19" ht="30" customHeight="1">
      <c r="A21" s="172"/>
      <c r="B21" s="172"/>
      <c r="C21" s="215"/>
      <c r="D21" s="215"/>
      <c r="E21" s="215"/>
      <c r="F21" s="215"/>
      <c r="G21" s="136"/>
      <c r="H21" s="170"/>
      <c r="I21" s="170"/>
      <c r="J21" s="170"/>
      <c r="K21" s="170"/>
      <c r="L21" s="170"/>
      <c r="M21" s="170"/>
      <c r="N21" s="297"/>
      <c r="O21" s="123"/>
      <c r="P21" s="267"/>
      <c r="Q21" s="267"/>
      <c r="R21" s="267"/>
      <c r="S21" s="124"/>
    </row>
    <row r="22" spans="1:19" ht="15" customHeight="1">
      <c r="A22" s="150" t="s">
        <v>16</v>
      </c>
      <c r="B22" s="150"/>
      <c r="C22" s="142" t="s">
        <v>17</v>
      </c>
      <c r="D22" s="142"/>
      <c r="E22" s="142"/>
      <c r="F22" s="142"/>
      <c r="G22" s="43">
        <v>0</v>
      </c>
      <c r="H22" s="214">
        <f>$G22/$D$13*$D$14</f>
        <v>0</v>
      </c>
      <c r="I22" s="214"/>
      <c r="J22" s="214"/>
      <c r="K22" s="214"/>
      <c r="L22" s="214">
        <f>G22-H22</f>
        <v>0</v>
      </c>
      <c r="M22" s="214"/>
      <c r="N22" s="298"/>
      <c r="O22" s="121"/>
      <c r="P22" s="294"/>
      <c r="Q22" s="294"/>
      <c r="R22" s="294"/>
      <c r="S22" s="122"/>
    </row>
    <row r="23" spans="1:19" ht="15.75">
      <c r="A23" s="150"/>
      <c r="B23" s="150"/>
      <c r="C23" s="142" t="s">
        <v>18</v>
      </c>
      <c r="D23" s="142"/>
      <c r="E23" s="142"/>
      <c r="F23" s="142"/>
      <c r="G23" s="43">
        <v>0</v>
      </c>
      <c r="H23" s="214">
        <f t="shared" ref="H23:H38" si="0">$G23/$D$13*$D$14</f>
        <v>0</v>
      </c>
      <c r="I23" s="214"/>
      <c r="J23" s="214"/>
      <c r="K23" s="214"/>
      <c r="L23" s="214">
        <f t="shared" ref="L23:L38" si="1">G23-H23</f>
        <v>0</v>
      </c>
      <c r="M23" s="214"/>
      <c r="N23" s="299"/>
      <c r="O23" s="128"/>
      <c r="P23" s="164"/>
      <c r="Q23" s="164"/>
      <c r="R23" s="164"/>
      <c r="S23" s="129"/>
    </row>
    <row r="24" spans="1:19" ht="15.75">
      <c r="A24" s="150"/>
      <c r="B24" s="150"/>
      <c r="C24" s="142" t="s">
        <v>19</v>
      </c>
      <c r="D24" s="142"/>
      <c r="E24" s="142"/>
      <c r="F24" s="142"/>
      <c r="G24" s="43">
        <v>0</v>
      </c>
      <c r="H24" s="214">
        <f t="shared" si="0"/>
        <v>0</v>
      </c>
      <c r="I24" s="214"/>
      <c r="J24" s="214"/>
      <c r="K24" s="214"/>
      <c r="L24" s="214">
        <f t="shared" si="1"/>
        <v>0</v>
      </c>
      <c r="M24" s="214"/>
      <c r="N24" s="299"/>
      <c r="O24" s="128"/>
      <c r="P24" s="164"/>
      <c r="Q24" s="164"/>
      <c r="R24" s="164"/>
      <c r="S24" s="129"/>
    </row>
    <row r="25" spans="1:19" ht="15.75">
      <c r="A25" s="150"/>
      <c r="B25" s="150"/>
      <c r="C25" s="142" t="s">
        <v>20</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21</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210" t="s">
        <v>100</v>
      </c>
      <c r="D27" s="210"/>
      <c r="E27" s="210"/>
      <c r="F27" s="210"/>
      <c r="G27" s="43">
        <v>1158.77</v>
      </c>
      <c r="H27" s="214">
        <f>G27</f>
        <v>1158.77</v>
      </c>
      <c r="I27" s="214"/>
      <c r="J27" s="214"/>
      <c r="K27" s="214"/>
      <c r="L27" s="214">
        <f t="shared" si="1"/>
        <v>0</v>
      </c>
      <c r="M27" s="214"/>
      <c r="N27" s="299"/>
      <c r="O27" s="128"/>
      <c r="P27" s="164"/>
      <c r="Q27" s="164"/>
      <c r="R27" s="164"/>
      <c r="S27" s="129"/>
    </row>
    <row r="28" spans="1:19" ht="15.75">
      <c r="A28" s="150"/>
      <c r="B28" s="150"/>
      <c r="C28" s="142" t="s">
        <v>101</v>
      </c>
      <c r="D28" s="142"/>
      <c r="E28" s="142"/>
      <c r="F28" s="142"/>
      <c r="G28" s="43">
        <v>637.25</v>
      </c>
      <c r="H28" s="214">
        <f>G28</f>
        <v>637.25</v>
      </c>
      <c r="I28" s="214"/>
      <c r="J28" s="214"/>
      <c r="K28" s="214"/>
      <c r="L28" s="214">
        <f t="shared" si="1"/>
        <v>0</v>
      </c>
      <c r="M28" s="214"/>
      <c r="N28" s="299"/>
      <c r="O28" s="128"/>
      <c r="P28" s="164"/>
      <c r="Q28" s="164"/>
      <c r="R28" s="164"/>
      <c r="S28" s="129"/>
    </row>
    <row r="29" spans="1:19" ht="15.75">
      <c r="A29" s="150"/>
      <c r="B29" s="150"/>
      <c r="C29" s="142" t="s">
        <v>107</v>
      </c>
      <c r="D29" s="142"/>
      <c r="E29" s="142"/>
      <c r="F29" s="142"/>
      <c r="G29" s="43">
        <v>0</v>
      </c>
      <c r="H29" s="214">
        <f>G29</f>
        <v>0</v>
      </c>
      <c r="I29" s="214"/>
      <c r="J29" s="214"/>
      <c r="K29" s="214"/>
      <c r="L29" s="214">
        <f t="shared" si="1"/>
        <v>0</v>
      </c>
      <c r="M29" s="214"/>
      <c r="N29" s="299"/>
      <c r="O29" s="128"/>
      <c r="P29" s="164"/>
      <c r="Q29" s="164"/>
      <c r="R29" s="164"/>
      <c r="S29" s="129"/>
    </row>
    <row r="30" spans="1:19" ht="15.75">
      <c r="A30" s="150"/>
      <c r="B30" s="150"/>
      <c r="C30" s="142" t="s">
        <v>22</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23</v>
      </c>
      <c r="D31" s="142"/>
      <c r="E31" s="142"/>
      <c r="F31" s="142"/>
      <c r="G31" s="43">
        <v>0</v>
      </c>
      <c r="H31" s="214">
        <f t="shared" si="0"/>
        <v>0</v>
      </c>
      <c r="I31" s="214"/>
      <c r="J31" s="214"/>
      <c r="K31" s="214"/>
      <c r="L31" s="214">
        <f t="shared" si="1"/>
        <v>0</v>
      </c>
      <c r="M31" s="214"/>
      <c r="N31" s="299"/>
      <c r="O31" s="128"/>
      <c r="P31" s="164"/>
      <c r="Q31" s="164"/>
      <c r="R31" s="164"/>
      <c r="S31" s="129"/>
    </row>
    <row r="32" spans="1:19" ht="15.75">
      <c r="A32" s="150"/>
      <c r="B32" s="150"/>
      <c r="C32" s="142" t="s">
        <v>24</v>
      </c>
      <c r="D32" s="142"/>
      <c r="E32" s="142"/>
      <c r="F32" s="142"/>
      <c r="G32" s="43">
        <v>21987.5</v>
      </c>
      <c r="H32" s="214">
        <f t="shared" si="0"/>
        <v>14658.333333333332</v>
      </c>
      <c r="I32" s="214"/>
      <c r="J32" s="214"/>
      <c r="K32" s="214"/>
      <c r="L32" s="214">
        <f t="shared" si="1"/>
        <v>7329.1666666666679</v>
      </c>
      <c r="M32" s="214"/>
      <c r="N32" s="299"/>
      <c r="O32" s="128"/>
      <c r="P32" s="164"/>
      <c r="Q32" s="164"/>
      <c r="R32" s="164"/>
      <c r="S32" s="129"/>
    </row>
    <row r="33" spans="1:24" ht="15.75">
      <c r="A33" s="150"/>
      <c r="B33" s="150"/>
      <c r="C33" s="142" t="s">
        <v>25</v>
      </c>
      <c r="D33" s="142"/>
      <c r="E33" s="142"/>
      <c r="F33" s="142"/>
      <c r="G33" s="43">
        <v>11457.67</v>
      </c>
      <c r="H33" s="214">
        <f t="shared" si="0"/>
        <v>7638.4466666666667</v>
      </c>
      <c r="I33" s="214"/>
      <c r="J33" s="214"/>
      <c r="K33" s="214"/>
      <c r="L33" s="214">
        <f t="shared" si="1"/>
        <v>3819.2233333333334</v>
      </c>
      <c r="M33" s="214"/>
      <c r="N33" s="299"/>
      <c r="O33" s="128"/>
      <c r="P33" s="164"/>
      <c r="Q33" s="164"/>
      <c r="R33" s="164"/>
      <c r="S33" s="129"/>
    </row>
    <row r="34" spans="1:24" ht="15.75">
      <c r="A34" s="150"/>
      <c r="B34" s="150"/>
      <c r="C34" s="142" t="s">
        <v>26</v>
      </c>
      <c r="D34" s="142"/>
      <c r="E34" s="142"/>
      <c r="F34" s="142"/>
      <c r="G34" s="43">
        <v>0</v>
      </c>
      <c r="H34" s="214">
        <f t="shared" si="0"/>
        <v>0</v>
      </c>
      <c r="I34" s="214"/>
      <c r="J34" s="214"/>
      <c r="K34" s="214"/>
      <c r="L34" s="214">
        <f t="shared" si="1"/>
        <v>0</v>
      </c>
      <c r="M34" s="214"/>
      <c r="N34" s="299"/>
      <c r="O34" s="128"/>
      <c r="P34" s="164"/>
      <c r="Q34" s="164"/>
      <c r="R34" s="164"/>
      <c r="S34" s="129"/>
    </row>
    <row r="35" spans="1:24" ht="15.75">
      <c r="A35" s="150"/>
      <c r="B35" s="150"/>
      <c r="C35" s="142" t="s">
        <v>27</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28</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51</v>
      </c>
      <c r="D37" s="142"/>
      <c r="E37" s="142"/>
      <c r="F37" s="142"/>
      <c r="G37" s="43">
        <v>8138.89</v>
      </c>
      <c r="H37" s="214">
        <f t="shared" si="0"/>
        <v>5425.9266666666663</v>
      </c>
      <c r="I37" s="214"/>
      <c r="J37" s="214"/>
      <c r="K37" s="214"/>
      <c r="L37" s="214">
        <f t="shared" si="1"/>
        <v>2712.963333333334</v>
      </c>
      <c r="M37" s="214"/>
      <c r="N37" s="299"/>
      <c r="O37" s="128"/>
      <c r="P37" s="164"/>
      <c r="Q37" s="164"/>
      <c r="R37" s="164"/>
      <c r="S37" s="129"/>
    </row>
    <row r="38" spans="1:24" ht="15.75">
      <c r="A38" s="150"/>
      <c r="B38" s="150"/>
      <c r="C38" s="142" t="s">
        <v>104</v>
      </c>
      <c r="D38" s="142"/>
      <c r="E38" s="142"/>
      <c r="F38" s="142"/>
      <c r="G38" s="43">
        <v>0</v>
      </c>
      <c r="H38" s="214">
        <f t="shared" si="0"/>
        <v>0</v>
      </c>
      <c r="I38" s="214"/>
      <c r="J38" s="214"/>
      <c r="K38" s="214"/>
      <c r="L38" s="214">
        <f t="shared" si="1"/>
        <v>0</v>
      </c>
      <c r="M38" s="214"/>
      <c r="N38" s="300"/>
      <c r="O38" s="128"/>
      <c r="P38" s="164"/>
      <c r="Q38" s="164"/>
      <c r="R38" s="164"/>
      <c r="S38" s="129"/>
    </row>
    <row r="39" spans="1:24" ht="18.75">
      <c r="A39" s="274" t="s">
        <v>33</v>
      </c>
      <c r="B39" s="275"/>
      <c r="C39" s="268"/>
      <c r="D39" s="269"/>
      <c r="E39" s="269"/>
      <c r="F39" s="270"/>
      <c r="G39" s="43">
        <f>SUM(G22:G38)</f>
        <v>43380.08</v>
      </c>
      <c r="H39" s="276">
        <f>SUM(H22:K38)</f>
        <v>29518.726666666666</v>
      </c>
      <c r="I39" s="269"/>
      <c r="J39" s="269"/>
      <c r="K39" s="270"/>
      <c r="L39" s="260">
        <f>G39-H39</f>
        <v>13861.353333333336</v>
      </c>
      <c r="M39" s="260"/>
      <c r="N39" s="20">
        <v>1</v>
      </c>
      <c r="O39" s="128"/>
      <c r="P39" s="164"/>
      <c r="Q39" s="164"/>
      <c r="R39" s="164"/>
      <c r="S39" s="129"/>
    </row>
    <row r="40" spans="1:24" ht="15.75">
      <c r="A40" s="153" t="s">
        <v>39</v>
      </c>
      <c r="B40" s="153"/>
      <c r="C40" s="153"/>
      <c r="D40" s="153"/>
      <c r="E40" s="153"/>
      <c r="F40" s="153"/>
      <c r="G40" s="153"/>
      <c r="H40" s="153"/>
      <c r="I40" s="153"/>
      <c r="J40" s="153"/>
      <c r="K40" s="153"/>
      <c r="L40" s="153"/>
      <c r="M40" s="153"/>
      <c r="N40" s="11"/>
      <c r="O40" s="123"/>
      <c r="P40" s="267"/>
      <c r="Q40" s="267"/>
      <c r="R40" s="267"/>
      <c r="S40" s="124"/>
    </row>
    <row r="41" spans="1:24" ht="75" customHeight="1">
      <c r="A41" s="172"/>
      <c r="B41" s="172"/>
      <c r="C41" s="277" t="s">
        <v>35</v>
      </c>
      <c r="D41" s="278"/>
      <c r="E41" s="278"/>
      <c r="F41" s="279"/>
      <c r="G41" s="48" t="s">
        <v>36</v>
      </c>
      <c r="H41" s="280" t="s">
        <v>37</v>
      </c>
      <c r="I41" s="281"/>
      <c r="J41" s="281"/>
      <c r="K41" s="282"/>
      <c r="L41" s="280" t="s">
        <v>38</v>
      </c>
      <c r="M41" s="282"/>
      <c r="N41" s="52"/>
      <c r="O41" s="48" t="s">
        <v>70</v>
      </c>
      <c r="P41" s="48" t="s">
        <v>71</v>
      </c>
      <c r="Q41" s="48" t="s">
        <v>61</v>
      </c>
      <c r="R41" s="48" t="s">
        <v>95</v>
      </c>
      <c r="S41" s="1"/>
    </row>
    <row r="42" spans="1:24" ht="15" customHeight="1">
      <c r="A42" s="150" t="s">
        <v>105</v>
      </c>
      <c r="B42" s="150"/>
      <c r="C42" s="210" t="s">
        <v>93</v>
      </c>
      <c r="D42" s="210"/>
      <c r="E42" s="210"/>
      <c r="F42" s="210"/>
      <c r="G42" s="49">
        <v>1879.27</v>
      </c>
      <c r="H42" s="283">
        <f>$G42/$J$13*$J$14</f>
        <v>1252.8466666666666</v>
      </c>
      <c r="I42" s="284"/>
      <c r="J42" s="284"/>
      <c r="K42" s="285"/>
      <c r="L42" s="283">
        <f>G42-H42</f>
        <v>626.4233333333334</v>
      </c>
      <c r="M42" s="285"/>
      <c r="N42" s="298"/>
      <c r="O42" s="311">
        <f>H42+H43</f>
        <v>2107.06</v>
      </c>
      <c r="P42" s="1"/>
      <c r="Q42" s="194">
        <f>L42+L43</f>
        <v>1053.5300000000002</v>
      </c>
      <c r="R42" s="1"/>
      <c r="S42" s="1"/>
    </row>
    <row r="43" spans="1:24" ht="15.75">
      <c r="A43" s="150"/>
      <c r="B43" s="150"/>
      <c r="C43" s="210" t="s">
        <v>92</v>
      </c>
      <c r="D43" s="210"/>
      <c r="E43" s="210"/>
      <c r="F43" s="210"/>
      <c r="G43" s="49">
        <v>1281.32</v>
      </c>
      <c r="H43" s="283">
        <f t="shared" ref="H43:H45" si="2">$G43/$J$13*$J$14</f>
        <v>854.21333333333325</v>
      </c>
      <c r="I43" s="284"/>
      <c r="J43" s="284"/>
      <c r="K43" s="285"/>
      <c r="L43" s="283">
        <f t="shared" ref="L43:L45" si="3">G43-H43</f>
        <v>427.10666666666668</v>
      </c>
      <c r="M43" s="285"/>
      <c r="N43" s="299"/>
      <c r="O43" s="312"/>
      <c r="P43" s="1"/>
      <c r="Q43" s="156"/>
      <c r="R43" s="1"/>
      <c r="S43" s="1"/>
    </row>
    <row r="44" spans="1:24" ht="15.75">
      <c r="A44" s="150"/>
      <c r="B44" s="150"/>
      <c r="C44" s="210" t="s">
        <v>94</v>
      </c>
      <c r="D44" s="210"/>
      <c r="E44" s="210"/>
      <c r="F44" s="210"/>
      <c r="G44" s="49">
        <v>1537.58</v>
      </c>
      <c r="H44" s="283">
        <f t="shared" si="2"/>
        <v>1025.0533333333333</v>
      </c>
      <c r="I44" s="284"/>
      <c r="J44" s="284"/>
      <c r="K44" s="285"/>
      <c r="L44" s="283">
        <f t="shared" si="3"/>
        <v>512.52666666666664</v>
      </c>
      <c r="M44" s="285"/>
      <c r="N44" s="299"/>
      <c r="O44" s="1"/>
      <c r="P44" s="311">
        <f>H44+H45</f>
        <v>1594.5266666666666</v>
      </c>
      <c r="Q44" s="1"/>
      <c r="R44" s="195">
        <f>L44+L45</f>
        <v>797.26333333333332</v>
      </c>
      <c r="S44" s="242">
        <v>2</v>
      </c>
      <c r="T44" s="10"/>
      <c r="U44" s="10"/>
      <c r="V44" s="10"/>
      <c r="W44" s="10"/>
      <c r="X44" s="10"/>
    </row>
    <row r="45" spans="1:24" ht="15.75">
      <c r="A45" s="150"/>
      <c r="B45" s="150"/>
      <c r="C45" s="210" t="s">
        <v>91</v>
      </c>
      <c r="D45" s="210"/>
      <c r="E45" s="210"/>
      <c r="F45" s="210"/>
      <c r="G45" s="49">
        <v>854.21</v>
      </c>
      <c r="H45" s="283">
        <f t="shared" si="2"/>
        <v>569.47333333333336</v>
      </c>
      <c r="I45" s="284"/>
      <c r="J45" s="284"/>
      <c r="K45" s="285"/>
      <c r="L45" s="283">
        <f t="shared" si="3"/>
        <v>284.73666666666668</v>
      </c>
      <c r="M45" s="285"/>
      <c r="N45" s="299"/>
      <c r="O45" s="1"/>
      <c r="P45" s="312"/>
      <c r="Q45" s="1"/>
      <c r="R45" s="158"/>
      <c r="S45" s="242"/>
      <c r="T45" s="10"/>
      <c r="U45" s="10"/>
      <c r="V45" s="10"/>
      <c r="W45" s="10"/>
      <c r="X45" s="10"/>
    </row>
    <row r="46" spans="1:24" ht="15.75">
      <c r="A46" s="150"/>
      <c r="B46" s="150"/>
      <c r="C46" s="306"/>
      <c r="D46" s="307"/>
      <c r="E46" s="307"/>
      <c r="F46" s="308"/>
      <c r="G46" s="49"/>
      <c r="H46" s="283"/>
      <c r="I46" s="284"/>
      <c r="J46" s="284"/>
      <c r="K46" s="285"/>
      <c r="L46" s="283"/>
      <c r="M46" s="285"/>
      <c r="N46" s="300"/>
      <c r="O46" s="121"/>
      <c r="P46" s="294"/>
      <c r="Q46" s="294"/>
      <c r="R46" s="294"/>
      <c r="S46" s="122"/>
    </row>
    <row r="47" spans="1:24" ht="15.75">
      <c r="A47" s="274" t="s">
        <v>33</v>
      </c>
      <c r="B47" s="275"/>
      <c r="C47" s="287"/>
      <c r="D47" s="288"/>
      <c r="E47" s="288"/>
      <c r="F47" s="289"/>
      <c r="G47" s="49"/>
      <c r="H47" s="283"/>
      <c r="I47" s="284"/>
      <c r="J47" s="284"/>
      <c r="K47" s="285"/>
      <c r="L47" s="283">
        <f>SUM(L42:M45)</f>
        <v>1850.7933333333335</v>
      </c>
      <c r="M47" s="285"/>
      <c r="N47" s="12"/>
      <c r="O47" s="128"/>
      <c r="P47" s="164"/>
      <c r="Q47" s="164"/>
      <c r="R47" s="164"/>
      <c r="S47" s="129"/>
    </row>
    <row r="48" spans="1:24" ht="15.75">
      <c r="A48" s="153" t="s">
        <v>44</v>
      </c>
      <c r="B48" s="153"/>
      <c r="C48" s="153"/>
      <c r="D48" s="153"/>
      <c r="E48" s="153"/>
      <c r="F48" s="153"/>
      <c r="G48" s="153"/>
      <c r="H48" s="153"/>
      <c r="I48" s="153"/>
      <c r="J48" s="153"/>
      <c r="K48" s="153"/>
      <c r="L48" s="153"/>
      <c r="M48" s="153"/>
      <c r="N48" s="12"/>
      <c r="O48" s="128"/>
      <c r="P48" s="164"/>
      <c r="Q48" s="164"/>
      <c r="R48" s="164"/>
      <c r="S48" s="129"/>
    </row>
    <row r="49" spans="1:19" ht="15" customHeight="1">
      <c r="A49" s="150" t="s">
        <v>45</v>
      </c>
      <c r="B49" s="150"/>
      <c r="C49" s="170" t="s">
        <v>46</v>
      </c>
      <c r="D49" s="170"/>
      <c r="E49" s="170"/>
      <c r="F49" s="170"/>
      <c r="G49" s="172" t="s">
        <v>47</v>
      </c>
      <c r="H49" s="172" t="s">
        <v>53</v>
      </c>
      <c r="I49" s="172"/>
      <c r="J49" s="172"/>
      <c r="K49" s="172"/>
      <c r="L49" s="172" t="s">
        <v>48</v>
      </c>
      <c r="M49" s="172"/>
      <c r="N49" s="309"/>
      <c r="O49" s="128"/>
      <c r="P49" s="164"/>
      <c r="Q49" s="164"/>
      <c r="R49" s="164"/>
      <c r="S49" s="129"/>
    </row>
    <row r="50" spans="1:19" ht="68.25" customHeight="1">
      <c r="A50" s="150"/>
      <c r="B50" s="150"/>
      <c r="C50" s="170"/>
      <c r="D50" s="170"/>
      <c r="E50" s="170"/>
      <c r="F50" s="170"/>
      <c r="G50" s="172"/>
      <c r="H50" s="172"/>
      <c r="I50" s="172"/>
      <c r="J50" s="172"/>
      <c r="K50" s="172"/>
      <c r="L50" s="172"/>
      <c r="M50" s="172"/>
      <c r="N50" s="310"/>
      <c r="O50" s="128"/>
      <c r="P50" s="164"/>
      <c r="Q50" s="164"/>
      <c r="R50" s="164"/>
      <c r="S50" s="129"/>
    </row>
    <row r="51" spans="1:19">
      <c r="A51" s="150"/>
      <c r="B51" s="150"/>
      <c r="C51" s="155" t="s">
        <v>49</v>
      </c>
      <c r="D51" s="155"/>
      <c r="E51" s="155"/>
      <c r="F51" s="155"/>
      <c r="G51" s="1">
        <v>3010.38</v>
      </c>
      <c r="H51" s="194">
        <f>(J12/D13*D14)-(D12)</f>
        <v>1246.7666666666664</v>
      </c>
      <c r="I51" s="194"/>
      <c r="J51" s="194"/>
      <c r="K51" s="194"/>
      <c r="L51" s="194">
        <f>IF(H51&lt;=0,G51,G51-H51)</f>
        <v>1763.6133333333337</v>
      </c>
      <c r="M51" s="194"/>
      <c r="N51" s="298"/>
      <c r="O51" s="128"/>
      <c r="P51" s="164"/>
      <c r="Q51" s="164"/>
      <c r="R51" s="164"/>
      <c r="S51" s="129"/>
    </row>
    <row r="52" spans="1:19">
      <c r="A52" s="150"/>
      <c r="B52" s="150"/>
      <c r="C52" s="155" t="s">
        <v>50</v>
      </c>
      <c r="D52" s="155"/>
      <c r="E52" s="155"/>
      <c r="F52" s="155"/>
      <c r="G52" s="1">
        <v>213.81</v>
      </c>
      <c r="H52" s="194">
        <f>G52</f>
        <v>213.81</v>
      </c>
      <c r="I52" s="194"/>
      <c r="J52" s="194"/>
      <c r="K52" s="194"/>
      <c r="L52" s="194">
        <f>G52-H52</f>
        <v>0</v>
      </c>
      <c r="M52" s="194"/>
      <c r="N52" s="300"/>
      <c r="O52" s="128"/>
      <c r="P52" s="164"/>
      <c r="Q52" s="164"/>
      <c r="R52" s="164"/>
      <c r="S52" s="129"/>
    </row>
    <row r="53" spans="1:19" ht="18.75">
      <c r="A53" s="158" t="s">
        <v>33</v>
      </c>
      <c r="B53" s="158"/>
      <c r="C53" s="156"/>
      <c r="D53" s="156"/>
      <c r="E53" s="156"/>
      <c r="F53" s="156"/>
      <c r="G53" s="1"/>
      <c r="H53" s="194"/>
      <c r="I53" s="194"/>
      <c r="J53" s="194"/>
      <c r="K53" s="194"/>
      <c r="L53" s="195">
        <f>SUM(L51+L52)</f>
        <v>1763.6133333333337</v>
      </c>
      <c r="M53" s="195"/>
      <c r="N53" s="20">
        <v>3</v>
      </c>
      <c r="O53" s="128"/>
      <c r="P53" s="164"/>
      <c r="Q53" s="164"/>
      <c r="R53" s="164"/>
      <c r="S53" s="129"/>
    </row>
    <row r="54" spans="1:19" ht="18.75" customHeight="1">
      <c r="A54" s="153" t="s">
        <v>102</v>
      </c>
      <c r="B54" s="153"/>
      <c r="C54" s="153"/>
      <c r="D54" s="153"/>
      <c r="E54" s="153"/>
      <c r="F54" s="153"/>
      <c r="G54" s="153"/>
      <c r="H54" s="153"/>
      <c r="I54" s="153"/>
      <c r="J54" s="153"/>
      <c r="K54" s="153"/>
      <c r="L54" s="153"/>
      <c r="M54" s="153"/>
      <c r="N54" s="41"/>
      <c r="O54" s="128"/>
      <c r="P54" s="164"/>
      <c r="Q54" s="164"/>
      <c r="R54" s="164"/>
      <c r="S54" s="129"/>
    </row>
    <row r="55" spans="1:19">
      <c r="A55" s="150" t="s">
        <v>103</v>
      </c>
      <c r="B55" s="150"/>
      <c r="C55" s="256" t="s">
        <v>72</v>
      </c>
      <c r="D55" s="257"/>
      <c r="E55" s="257"/>
      <c r="F55" s="257"/>
      <c r="G55" s="171">
        <f>L39-(R44+L53)</f>
        <v>11300.476666666669</v>
      </c>
      <c r="H55" s="171"/>
      <c r="I55" s="171"/>
      <c r="J55" s="171"/>
      <c r="K55" s="171"/>
      <c r="L55" s="171"/>
      <c r="M55" s="171"/>
      <c r="N55" s="196"/>
      <c r="O55" s="128"/>
      <c r="P55" s="164"/>
      <c r="Q55" s="164"/>
      <c r="R55" s="164"/>
      <c r="S55" s="129"/>
    </row>
    <row r="56" spans="1:19">
      <c r="A56" s="150"/>
      <c r="B56" s="150"/>
      <c r="C56" s="257"/>
      <c r="D56" s="257"/>
      <c r="E56" s="257"/>
      <c r="F56" s="257"/>
      <c r="G56" s="171"/>
      <c r="H56" s="171"/>
      <c r="I56" s="171"/>
      <c r="J56" s="171"/>
      <c r="K56" s="171"/>
      <c r="L56" s="171"/>
      <c r="M56" s="171"/>
      <c r="N56" s="197"/>
      <c r="O56" s="123"/>
      <c r="P56" s="267"/>
      <c r="Q56" s="267"/>
      <c r="R56" s="267"/>
      <c r="S56" s="124"/>
    </row>
    <row r="59" spans="1:19" ht="32.25" customHeight="1">
      <c r="A59" s="238" t="s">
        <v>182</v>
      </c>
      <c r="B59" s="238"/>
      <c r="C59" s="238"/>
      <c r="D59" s="238"/>
      <c r="F59" s="239" t="s">
        <v>183</v>
      </c>
      <c r="G59" s="239"/>
      <c r="H59" s="239"/>
      <c r="I59" s="239"/>
      <c r="J59" s="239"/>
    </row>
    <row r="60" spans="1:19">
      <c r="A60" s="255" t="s">
        <v>54</v>
      </c>
      <c r="B60" s="255"/>
      <c r="C60" s="255"/>
      <c r="D60" s="4">
        <f>H32</f>
        <v>14658.333333333332</v>
      </c>
      <c r="F60" s="255" t="s">
        <v>65</v>
      </c>
      <c r="G60" s="255"/>
      <c r="H60" s="255"/>
      <c r="I60" s="255"/>
      <c r="J60" s="4">
        <f>D16/D13*D14</f>
        <v>13063.806666666667</v>
      </c>
    </row>
    <row r="61" spans="1:19">
      <c r="A61" s="255" t="s">
        <v>55</v>
      </c>
      <c r="B61" s="255"/>
      <c r="C61" s="255"/>
      <c r="D61" s="4">
        <f>H44+H45</f>
        <v>1594.5266666666666</v>
      </c>
      <c r="F61" s="164" t="s">
        <v>66</v>
      </c>
      <c r="G61" s="164"/>
      <c r="H61" s="164"/>
      <c r="I61" s="164"/>
      <c r="J61" s="4">
        <f>(J60*J16)-D12</f>
        <v>1246.7666666666673</v>
      </c>
    </row>
    <row r="62" spans="1:19" ht="30">
      <c r="A62" s="255" t="s">
        <v>56</v>
      </c>
      <c r="B62" s="255"/>
      <c r="C62" s="255"/>
      <c r="D62" s="4">
        <f>D60-D61</f>
        <v>13063.806666666665</v>
      </c>
      <c r="F62" s="255" t="s">
        <v>67</v>
      </c>
      <c r="G62" s="255"/>
      <c r="H62" s="255"/>
      <c r="I62" s="255"/>
      <c r="J62" s="6">
        <f>IF(J61&lt;=0,G51,G51-J61)</f>
        <v>1763.6133333333328</v>
      </c>
      <c r="K62" s="97" t="s">
        <v>185</v>
      </c>
    </row>
    <row r="63" spans="1:19">
      <c r="A63" s="255" t="s">
        <v>57</v>
      </c>
      <c r="B63" s="255"/>
      <c r="C63" s="255"/>
      <c r="D63" s="5">
        <v>0.27</v>
      </c>
      <c r="F63" s="164"/>
      <c r="G63" s="164"/>
      <c r="H63" s="164"/>
      <c r="I63" s="5"/>
    </row>
    <row r="64" spans="1:19">
      <c r="A64" s="255" t="s">
        <v>58</v>
      </c>
      <c r="B64" s="255"/>
      <c r="C64" s="255"/>
      <c r="D64" s="4">
        <f>(D62*D63)-D12</f>
        <v>1246.7678000000001</v>
      </c>
      <c r="F64" s="164"/>
      <c r="G64" s="164"/>
      <c r="H64" s="164"/>
      <c r="I64" s="4"/>
    </row>
    <row r="65" spans="1:9" ht="30">
      <c r="A65" s="255" t="s">
        <v>59</v>
      </c>
      <c r="B65" s="255"/>
      <c r="C65" s="255"/>
      <c r="D65" s="6">
        <f>IF(D64&lt;=0,G51,G51-D64)</f>
        <v>1763.6122</v>
      </c>
      <c r="E65" s="97" t="s">
        <v>185</v>
      </c>
      <c r="F65" s="164"/>
      <c r="G65" s="164"/>
      <c r="H65" s="164"/>
      <c r="I65" s="4"/>
    </row>
  </sheetData>
  <mergeCells count="190">
    <mergeCell ref="A1:S1"/>
    <mergeCell ref="A54:M54"/>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6"/>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6"/>
    <mergeCell ref="C42:F42"/>
    <mergeCell ref="H42:K42"/>
    <mergeCell ref="L42:M42"/>
    <mergeCell ref="R44:R45"/>
    <mergeCell ref="S44:S45"/>
    <mergeCell ref="C45:F45"/>
    <mergeCell ref="H45:K45"/>
    <mergeCell ref="L45:M45"/>
    <mergeCell ref="C46:F46"/>
    <mergeCell ref="H46:K46"/>
    <mergeCell ref="L46:M46"/>
    <mergeCell ref="O46:S56"/>
    <mergeCell ref="N49:N50"/>
    <mergeCell ref="N42:N46"/>
    <mergeCell ref="O42:O43"/>
    <mergeCell ref="Q42:Q43"/>
    <mergeCell ref="C43:F43"/>
    <mergeCell ref="H43:K43"/>
    <mergeCell ref="L43:M43"/>
    <mergeCell ref="C44:F44"/>
    <mergeCell ref="H44:K44"/>
    <mergeCell ref="L44:M44"/>
    <mergeCell ref="P44:P45"/>
    <mergeCell ref="N51:N52"/>
    <mergeCell ref="C52:F52"/>
    <mergeCell ref="H52:K52"/>
    <mergeCell ref="L52:M52"/>
    <mergeCell ref="C51:F51"/>
    <mergeCell ref="H51:K51"/>
    <mergeCell ref="L51:M51"/>
    <mergeCell ref="A47:B47"/>
    <mergeCell ref="C47:F47"/>
    <mergeCell ref="H47:K47"/>
    <mergeCell ref="L47:M47"/>
    <mergeCell ref="A48:M48"/>
    <mergeCell ref="A49:B52"/>
    <mergeCell ref="C49:F50"/>
    <mergeCell ref="G49:G50"/>
    <mergeCell ref="H49:K50"/>
    <mergeCell ref="L49:M50"/>
    <mergeCell ref="U1:V1"/>
    <mergeCell ref="A2:S2"/>
    <mergeCell ref="A65:C65"/>
    <mergeCell ref="F65:H65"/>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L53:M53"/>
    <mergeCell ref="A55:B56"/>
    <mergeCell ref="C55:F56"/>
    <mergeCell ref="G55:M56"/>
  </mergeCells>
  <hyperlinks>
    <hyperlink ref="U1:V1" location="İÇİNDEKİLER!A1" display="İÇİNDEKİLER" xr:uid="{00000000-0004-0000-06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64"/>
  <sheetViews>
    <sheetView topLeftCell="A46" zoomScale="90" zoomScaleNormal="90" workbookViewId="0">
      <selection activeCell="A40" sqref="A40:M40"/>
    </sheetView>
  </sheetViews>
  <sheetFormatPr defaultRowHeight="15"/>
  <cols>
    <col min="7" max="7" width="11.140625" customWidth="1"/>
    <col min="13" max="14" width="6.85546875" customWidth="1"/>
    <col min="15" max="15" width="11.85546875" customWidth="1"/>
    <col min="16" max="16" width="12" customWidth="1"/>
    <col min="17" max="17" width="13.7109375" customWidth="1"/>
    <col min="18" max="18" width="14.28515625" customWidth="1"/>
    <col min="19" max="19" width="4.7109375" customWidth="1"/>
    <col min="20" max="20" width="6" customWidth="1"/>
    <col min="21" max="21" width="9.85546875" customWidth="1"/>
    <col min="22" max="22" width="9.28515625" customWidth="1"/>
    <col min="23" max="24" width="6" customWidth="1"/>
  </cols>
  <sheetData>
    <row r="1" spans="1:35" ht="53.25" customHeight="1">
      <c r="A1" s="223" t="s">
        <v>166</v>
      </c>
      <c r="B1" s="224"/>
      <c r="C1" s="224"/>
      <c r="D1" s="224"/>
      <c r="E1" s="224"/>
      <c r="F1" s="224"/>
      <c r="G1" s="224"/>
      <c r="H1" s="224"/>
      <c r="I1" s="224"/>
      <c r="J1" s="224"/>
      <c r="K1" s="224"/>
      <c r="L1" s="224"/>
      <c r="M1" s="224"/>
      <c r="N1" s="224"/>
      <c r="O1" s="224"/>
      <c r="P1" s="224"/>
      <c r="Q1" s="224"/>
      <c r="R1" s="224"/>
      <c r="S1" s="225"/>
      <c r="T1" s="42"/>
      <c r="U1" s="114" t="s">
        <v>175</v>
      </c>
      <c r="V1" s="114"/>
      <c r="W1" s="42"/>
      <c r="X1" s="42"/>
      <c r="Y1" s="42"/>
      <c r="Z1" s="42"/>
      <c r="AA1" s="42"/>
      <c r="AB1" s="42"/>
      <c r="AC1" s="42"/>
      <c r="AD1" s="42"/>
      <c r="AE1" s="42"/>
      <c r="AF1" s="42"/>
      <c r="AG1" s="42"/>
      <c r="AH1" s="42"/>
      <c r="AI1" s="42"/>
    </row>
    <row r="2" spans="1:35" ht="53.25" customHeight="1" thickBot="1">
      <c r="A2" s="220" t="s">
        <v>167</v>
      </c>
      <c r="B2" s="221"/>
      <c r="C2" s="221"/>
      <c r="D2" s="221"/>
      <c r="E2" s="221"/>
      <c r="F2" s="221"/>
      <c r="G2" s="221"/>
      <c r="H2" s="221"/>
      <c r="I2" s="221"/>
      <c r="J2" s="221"/>
      <c r="K2" s="221"/>
      <c r="L2" s="221"/>
      <c r="M2" s="221"/>
      <c r="N2" s="221"/>
      <c r="O2" s="221"/>
      <c r="P2" s="221"/>
      <c r="Q2" s="221"/>
      <c r="R2" s="221"/>
      <c r="S2" s="222"/>
      <c r="T2" s="42"/>
      <c r="U2" s="42"/>
      <c r="V2" s="42"/>
      <c r="W2" s="42"/>
      <c r="X2" s="42"/>
      <c r="Y2" s="42"/>
      <c r="Z2" s="42"/>
      <c r="AA2" s="42"/>
      <c r="AB2" s="42"/>
      <c r="AC2" s="42"/>
      <c r="AD2" s="42"/>
      <c r="AE2" s="42"/>
      <c r="AF2" s="42"/>
      <c r="AG2" s="42"/>
      <c r="AH2" s="42"/>
      <c r="AI2" s="42"/>
    </row>
    <row r="3" spans="1:35" ht="53.25" customHeight="1">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90" t="s">
        <v>0</v>
      </c>
      <c r="B4" s="291"/>
      <c r="C4" s="291"/>
      <c r="D4" s="291"/>
      <c r="E4" s="291"/>
      <c r="F4" s="291"/>
      <c r="G4" s="291"/>
      <c r="H4" s="291"/>
      <c r="I4" s="291"/>
      <c r="J4" s="291"/>
      <c r="K4" s="291"/>
      <c r="L4" s="291"/>
      <c r="M4" s="291"/>
      <c r="N4" s="291"/>
      <c r="O4" s="291"/>
      <c r="P4" s="291"/>
      <c r="Q4" s="291"/>
      <c r="R4" s="291"/>
      <c r="S4" s="292"/>
    </row>
    <row r="5" spans="1:35" ht="18.75">
      <c r="A5" s="139" t="s">
        <v>1</v>
      </c>
      <c r="B5" s="139"/>
      <c r="C5" s="139"/>
      <c r="D5" s="139"/>
      <c r="E5" s="139"/>
      <c r="F5" s="139"/>
      <c r="G5" s="139"/>
      <c r="H5" s="139"/>
      <c r="I5" s="139"/>
      <c r="J5" s="139"/>
      <c r="K5" s="139"/>
      <c r="L5" s="139"/>
      <c r="M5" s="139"/>
      <c r="N5" s="303"/>
      <c r="O5" s="125"/>
      <c r="P5" s="125"/>
      <c r="Q5" s="125"/>
      <c r="R5" s="125"/>
      <c r="S5" s="125"/>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45261</v>
      </c>
      <c r="K10" s="141"/>
      <c r="L10" s="141"/>
      <c r="M10" s="141"/>
      <c r="N10" s="304"/>
      <c r="O10" s="128"/>
      <c r="P10" s="164"/>
      <c r="Q10" s="164"/>
      <c r="R10" s="164"/>
      <c r="S10" s="129"/>
    </row>
    <row r="11" spans="1:35" ht="15" customHeight="1">
      <c r="A11" s="142" t="s">
        <v>12</v>
      </c>
      <c r="B11" s="142"/>
      <c r="C11" s="142"/>
      <c r="D11" s="148">
        <v>45284</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G50+D12</f>
        <v>5290.84</v>
      </c>
      <c r="K12" s="141"/>
      <c r="L12" s="141"/>
      <c r="M12" s="141"/>
      <c r="N12" s="304"/>
      <c r="O12" s="128"/>
      <c r="P12" s="164"/>
      <c r="Q12" s="164"/>
      <c r="R12" s="164"/>
      <c r="S12" s="129"/>
    </row>
    <row r="13" spans="1:35" ht="15" customHeight="1">
      <c r="A13" s="249" t="s">
        <v>41</v>
      </c>
      <c r="B13" s="250"/>
      <c r="C13" s="251"/>
      <c r="D13" s="268">
        <v>31</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10</v>
      </c>
      <c r="E14" s="269"/>
      <c r="F14" s="270"/>
      <c r="G14" s="249" t="s">
        <v>43</v>
      </c>
      <c r="H14" s="250"/>
      <c r="I14" s="251"/>
      <c r="J14" s="268">
        <f>D14</f>
        <v>10</v>
      </c>
      <c r="K14" s="269"/>
      <c r="L14" s="269"/>
      <c r="M14" s="270"/>
      <c r="N14" s="304"/>
      <c r="O14" s="128"/>
      <c r="P14" s="164"/>
      <c r="Q14" s="164"/>
      <c r="R14" s="164"/>
      <c r="S14" s="129"/>
    </row>
    <row r="15" spans="1:35" ht="15" customHeight="1">
      <c r="A15" s="249" t="s">
        <v>69</v>
      </c>
      <c r="B15" s="250"/>
      <c r="C15" s="251"/>
      <c r="D15" s="268">
        <f>D13-D14</f>
        <v>21</v>
      </c>
      <c r="E15" s="269"/>
      <c r="F15" s="270"/>
      <c r="G15" s="249" t="s">
        <v>69</v>
      </c>
      <c r="H15" s="250"/>
      <c r="I15" s="251"/>
      <c r="J15" s="268">
        <f>J13-J14</f>
        <v>20</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155" t="s">
        <v>8</v>
      </c>
      <c r="B17" s="155"/>
      <c r="C17" s="155"/>
      <c r="D17" s="156"/>
      <c r="E17" s="156"/>
      <c r="F17" s="156"/>
      <c r="G17" s="156"/>
      <c r="H17" s="156"/>
      <c r="I17" s="156"/>
      <c r="J17" s="156"/>
      <c r="K17" s="156"/>
      <c r="L17" s="156"/>
      <c r="M17" s="156"/>
      <c r="N17" s="305"/>
      <c r="O17" s="123"/>
      <c r="P17" s="267"/>
      <c r="Q17" s="267"/>
      <c r="R17" s="267"/>
      <c r="S17" s="124"/>
    </row>
    <row r="18" spans="1:19" ht="15.75">
      <c r="A18" s="153" t="s">
        <v>15</v>
      </c>
      <c r="B18" s="153"/>
      <c r="C18" s="153"/>
      <c r="D18" s="153"/>
      <c r="E18" s="153"/>
      <c r="F18" s="153"/>
      <c r="G18" s="153"/>
      <c r="H18" s="153"/>
      <c r="I18" s="153"/>
      <c r="J18" s="153"/>
      <c r="K18" s="153"/>
      <c r="L18" s="153"/>
      <c r="M18" s="153"/>
      <c r="N18" s="11"/>
      <c r="O18" s="126"/>
      <c r="P18" s="293"/>
      <c r="Q18" s="293"/>
      <c r="R18" s="293"/>
      <c r="S18" s="127"/>
    </row>
    <row r="19" spans="1:19" ht="15" customHeight="1">
      <c r="A19" s="150"/>
      <c r="B19" s="150"/>
      <c r="C19" s="141"/>
      <c r="D19" s="141"/>
      <c r="E19" s="141"/>
      <c r="F19" s="141"/>
      <c r="G19" s="136" t="s">
        <v>30</v>
      </c>
      <c r="H19" s="213" t="s">
        <v>31</v>
      </c>
      <c r="I19" s="209"/>
      <c r="J19" s="209"/>
      <c r="K19" s="209"/>
      <c r="L19" s="213" t="s">
        <v>32</v>
      </c>
      <c r="M19" s="209"/>
      <c r="N19" s="295"/>
      <c r="O19" s="121"/>
      <c r="P19" s="294"/>
      <c r="Q19" s="294"/>
      <c r="R19" s="294"/>
      <c r="S19" s="122"/>
    </row>
    <row r="20" spans="1:19">
      <c r="A20" s="150"/>
      <c r="B20" s="150"/>
      <c r="C20" s="141"/>
      <c r="D20" s="141"/>
      <c r="E20" s="141"/>
      <c r="F20" s="141"/>
      <c r="G20" s="136"/>
      <c r="H20" s="209"/>
      <c r="I20" s="209"/>
      <c r="J20" s="209"/>
      <c r="K20" s="209"/>
      <c r="L20" s="209"/>
      <c r="M20" s="209"/>
      <c r="N20" s="296"/>
      <c r="O20" s="128"/>
      <c r="P20" s="164"/>
      <c r="Q20" s="164"/>
      <c r="R20" s="164"/>
      <c r="S20" s="129"/>
    </row>
    <row r="21" spans="1:19" ht="30" customHeight="1">
      <c r="A21" s="150"/>
      <c r="B21" s="150"/>
      <c r="C21" s="141"/>
      <c r="D21" s="141"/>
      <c r="E21" s="141"/>
      <c r="F21" s="141"/>
      <c r="G21" s="136"/>
      <c r="H21" s="209"/>
      <c r="I21" s="209"/>
      <c r="J21" s="209"/>
      <c r="K21" s="209"/>
      <c r="L21" s="209"/>
      <c r="M21" s="209"/>
      <c r="N21" s="297"/>
      <c r="O21" s="123"/>
      <c r="P21" s="267"/>
      <c r="Q21" s="267"/>
      <c r="R21" s="267"/>
      <c r="S21" s="124"/>
    </row>
    <row r="22" spans="1:19" ht="15" customHeight="1">
      <c r="A22" s="150" t="s">
        <v>16</v>
      </c>
      <c r="B22" s="150"/>
      <c r="C22" s="142" t="s">
        <v>17</v>
      </c>
      <c r="D22" s="142"/>
      <c r="E22" s="142"/>
      <c r="F22" s="142"/>
      <c r="G22" s="43">
        <v>0</v>
      </c>
      <c r="H22" s="214">
        <f>$G22/$D$13*$D$14</f>
        <v>0</v>
      </c>
      <c r="I22" s="214"/>
      <c r="J22" s="214"/>
      <c r="K22" s="214"/>
      <c r="L22" s="214">
        <f>G22-H22</f>
        <v>0</v>
      </c>
      <c r="M22" s="214"/>
      <c r="N22" s="298"/>
      <c r="O22" s="121"/>
      <c r="P22" s="294"/>
      <c r="Q22" s="294"/>
      <c r="R22" s="294"/>
      <c r="S22" s="122"/>
    </row>
    <row r="23" spans="1:19" ht="15.75">
      <c r="A23" s="150"/>
      <c r="B23" s="150"/>
      <c r="C23" s="142" t="s">
        <v>18</v>
      </c>
      <c r="D23" s="142"/>
      <c r="E23" s="142"/>
      <c r="F23" s="142"/>
      <c r="G23" s="43">
        <v>0</v>
      </c>
      <c r="H23" s="214">
        <f t="shared" ref="H23:H38" si="0">$G23/$D$13*$D$14</f>
        <v>0</v>
      </c>
      <c r="I23" s="214"/>
      <c r="J23" s="214"/>
      <c r="K23" s="214"/>
      <c r="L23" s="214">
        <f t="shared" ref="L23:L38" si="1">G23-H23</f>
        <v>0</v>
      </c>
      <c r="M23" s="214"/>
      <c r="N23" s="299"/>
      <c r="O23" s="128"/>
      <c r="P23" s="164"/>
      <c r="Q23" s="164"/>
      <c r="R23" s="164"/>
      <c r="S23" s="129"/>
    </row>
    <row r="24" spans="1:19" ht="15.75">
      <c r="A24" s="150"/>
      <c r="B24" s="150"/>
      <c r="C24" s="142" t="s">
        <v>19</v>
      </c>
      <c r="D24" s="142"/>
      <c r="E24" s="142"/>
      <c r="F24" s="142"/>
      <c r="G24" s="43">
        <v>0</v>
      </c>
      <c r="H24" s="214">
        <f t="shared" si="0"/>
        <v>0</v>
      </c>
      <c r="I24" s="214"/>
      <c r="J24" s="214"/>
      <c r="K24" s="214"/>
      <c r="L24" s="214">
        <f t="shared" si="1"/>
        <v>0</v>
      </c>
      <c r="M24" s="214"/>
      <c r="N24" s="299"/>
      <c r="O24" s="128"/>
      <c r="P24" s="164"/>
      <c r="Q24" s="164"/>
      <c r="R24" s="164"/>
      <c r="S24" s="129"/>
    </row>
    <row r="25" spans="1:19" ht="15.75">
      <c r="A25" s="150"/>
      <c r="B25" s="150"/>
      <c r="C25" s="142" t="s">
        <v>20</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21</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142" t="s">
        <v>100</v>
      </c>
      <c r="D27" s="142"/>
      <c r="E27" s="142"/>
      <c r="F27" s="142"/>
      <c r="G27" s="43">
        <v>1158.77</v>
      </c>
      <c r="H27" s="214">
        <f>G27</f>
        <v>1158.77</v>
      </c>
      <c r="I27" s="214"/>
      <c r="J27" s="214"/>
      <c r="K27" s="214"/>
      <c r="L27" s="214">
        <f t="shared" si="1"/>
        <v>0</v>
      </c>
      <c r="M27" s="214"/>
      <c r="N27" s="299"/>
      <c r="O27" s="128"/>
      <c r="P27" s="164"/>
      <c r="Q27" s="164"/>
      <c r="R27" s="164"/>
      <c r="S27" s="129"/>
    </row>
    <row r="28" spans="1:19" ht="15.75">
      <c r="A28" s="150"/>
      <c r="B28" s="150"/>
      <c r="C28" s="142" t="s">
        <v>101</v>
      </c>
      <c r="D28" s="142"/>
      <c r="E28" s="142"/>
      <c r="F28" s="142"/>
      <c r="G28" s="43">
        <v>637.25</v>
      </c>
      <c r="H28" s="214">
        <f>G28</f>
        <v>637.25</v>
      </c>
      <c r="I28" s="214"/>
      <c r="J28" s="214"/>
      <c r="K28" s="214"/>
      <c r="L28" s="214">
        <f t="shared" si="1"/>
        <v>0</v>
      </c>
      <c r="M28" s="214"/>
      <c r="N28" s="299"/>
      <c r="O28" s="128"/>
      <c r="P28" s="164"/>
      <c r="Q28" s="164"/>
      <c r="R28" s="164"/>
      <c r="S28" s="129"/>
    </row>
    <row r="29" spans="1:19" ht="15.75">
      <c r="A29" s="150"/>
      <c r="B29" s="150"/>
      <c r="C29" s="142" t="s">
        <v>180</v>
      </c>
      <c r="D29" s="142"/>
      <c r="E29" s="142"/>
      <c r="F29" s="142"/>
      <c r="G29" s="43">
        <v>0</v>
      </c>
      <c r="H29" s="214">
        <f>G29</f>
        <v>0</v>
      </c>
      <c r="I29" s="214"/>
      <c r="J29" s="214"/>
      <c r="K29" s="214"/>
      <c r="L29" s="214">
        <f t="shared" si="1"/>
        <v>0</v>
      </c>
      <c r="M29" s="214"/>
      <c r="N29" s="299"/>
      <c r="O29" s="128"/>
      <c r="P29" s="164"/>
      <c r="Q29" s="164"/>
      <c r="R29" s="164"/>
      <c r="S29" s="129"/>
    </row>
    <row r="30" spans="1:19" ht="15.75">
      <c r="A30" s="150"/>
      <c r="B30" s="150"/>
      <c r="C30" s="142" t="s">
        <v>22</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23</v>
      </c>
      <c r="D31" s="142"/>
      <c r="E31" s="142"/>
      <c r="F31" s="142"/>
      <c r="G31" s="43">
        <v>0</v>
      </c>
      <c r="H31" s="214">
        <f t="shared" si="0"/>
        <v>0</v>
      </c>
      <c r="I31" s="214"/>
      <c r="J31" s="214"/>
      <c r="K31" s="214"/>
      <c r="L31" s="214">
        <f t="shared" si="1"/>
        <v>0</v>
      </c>
      <c r="M31" s="214"/>
      <c r="N31" s="299"/>
      <c r="O31" s="128"/>
      <c r="P31" s="164"/>
      <c r="Q31" s="164"/>
      <c r="R31" s="164"/>
      <c r="S31" s="129"/>
    </row>
    <row r="32" spans="1:19" ht="15.75">
      <c r="A32" s="150"/>
      <c r="B32" s="150"/>
      <c r="C32" s="142" t="s">
        <v>24</v>
      </c>
      <c r="D32" s="142"/>
      <c r="E32" s="142"/>
      <c r="F32" s="142"/>
      <c r="G32" s="43">
        <v>21987.5</v>
      </c>
      <c r="H32" s="214">
        <f t="shared" si="0"/>
        <v>7092.7419354838712</v>
      </c>
      <c r="I32" s="214"/>
      <c r="J32" s="214"/>
      <c r="K32" s="214"/>
      <c r="L32" s="214">
        <f t="shared" si="1"/>
        <v>14894.758064516129</v>
      </c>
      <c r="M32" s="214"/>
      <c r="N32" s="299"/>
      <c r="O32" s="128"/>
      <c r="P32" s="164"/>
      <c r="Q32" s="164"/>
      <c r="R32" s="164"/>
      <c r="S32" s="129"/>
    </row>
    <row r="33" spans="1:24" ht="15.75">
      <c r="A33" s="150"/>
      <c r="B33" s="150"/>
      <c r="C33" s="142" t="s">
        <v>25</v>
      </c>
      <c r="D33" s="142"/>
      <c r="E33" s="142"/>
      <c r="F33" s="142"/>
      <c r="G33" s="43">
        <v>11457.67</v>
      </c>
      <c r="H33" s="214">
        <f t="shared" si="0"/>
        <v>3696.0225806451617</v>
      </c>
      <c r="I33" s="214"/>
      <c r="J33" s="214"/>
      <c r="K33" s="214"/>
      <c r="L33" s="214">
        <f t="shared" si="1"/>
        <v>7761.6474193548383</v>
      </c>
      <c r="M33" s="214"/>
      <c r="N33" s="299"/>
      <c r="O33" s="128"/>
      <c r="P33" s="164"/>
      <c r="Q33" s="164"/>
      <c r="R33" s="164"/>
      <c r="S33" s="129"/>
    </row>
    <row r="34" spans="1:24" ht="15.75">
      <c r="A34" s="150"/>
      <c r="B34" s="150"/>
      <c r="C34" s="142" t="s">
        <v>26</v>
      </c>
      <c r="D34" s="142"/>
      <c r="E34" s="142"/>
      <c r="F34" s="142"/>
      <c r="G34" s="43">
        <v>0</v>
      </c>
      <c r="H34" s="214">
        <f t="shared" si="0"/>
        <v>0</v>
      </c>
      <c r="I34" s="214"/>
      <c r="J34" s="214"/>
      <c r="K34" s="214"/>
      <c r="L34" s="214">
        <f t="shared" si="1"/>
        <v>0</v>
      </c>
      <c r="M34" s="214"/>
      <c r="N34" s="299"/>
      <c r="O34" s="128"/>
      <c r="P34" s="164"/>
      <c r="Q34" s="164"/>
      <c r="R34" s="164"/>
      <c r="S34" s="129"/>
    </row>
    <row r="35" spans="1:24" ht="15.75">
      <c r="A35" s="150"/>
      <c r="B35" s="150"/>
      <c r="C35" s="142" t="s">
        <v>27</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28</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51</v>
      </c>
      <c r="D37" s="142"/>
      <c r="E37" s="142"/>
      <c r="F37" s="142"/>
      <c r="G37" s="43">
        <v>8138.89</v>
      </c>
      <c r="H37" s="214">
        <f t="shared" si="0"/>
        <v>2625.4483870967742</v>
      </c>
      <c r="I37" s="214"/>
      <c r="J37" s="214"/>
      <c r="K37" s="214"/>
      <c r="L37" s="214">
        <f t="shared" si="1"/>
        <v>5513.4416129032261</v>
      </c>
      <c r="M37" s="214"/>
      <c r="N37" s="299"/>
      <c r="O37" s="128"/>
      <c r="P37" s="164"/>
      <c r="Q37" s="164"/>
      <c r="R37" s="164"/>
      <c r="S37" s="129"/>
    </row>
    <row r="38" spans="1:24" ht="15.75">
      <c r="A38" s="150"/>
      <c r="B38" s="150"/>
      <c r="C38" s="142" t="s">
        <v>104</v>
      </c>
      <c r="D38" s="142"/>
      <c r="E38" s="142"/>
      <c r="F38" s="142"/>
      <c r="G38" s="43">
        <v>0</v>
      </c>
      <c r="H38" s="214">
        <f t="shared" si="0"/>
        <v>0</v>
      </c>
      <c r="I38" s="214"/>
      <c r="J38" s="214"/>
      <c r="K38" s="214"/>
      <c r="L38" s="214">
        <f t="shared" si="1"/>
        <v>0</v>
      </c>
      <c r="M38" s="214"/>
      <c r="N38" s="300"/>
      <c r="O38" s="128"/>
      <c r="P38" s="164"/>
      <c r="Q38" s="164"/>
      <c r="R38" s="164"/>
      <c r="S38" s="129"/>
    </row>
    <row r="39" spans="1:24" ht="18.75">
      <c r="A39" s="274" t="s">
        <v>33</v>
      </c>
      <c r="B39" s="275"/>
      <c r="C39" s="268"/>
      <c r="D39" s="269"/>
      <c r="E39" s="269"/>
      <c r="F39" s="270"/>
      <c r="G39" s="43">
        <f>SUM(G22:G38)</f>
        <v>43380.08</v>
      </c>
      <c r="H39" s="276">
        <f>SUM(H22:K38)</f>
        <v>15210.232903225808</v>
      </c>
      <c r="I39" s="269"/>
      <c r="J39" s="269"/>
      <c r="K39" s="270"/>
      <c r="L39" s="260">
        <f>G39-H39</f>
        <v>28169.847096774196</v>
      </c>
      <c r="M39" s="260"/>
      <c r="N39" s="20">
        <v>1</v>
      </c>
      <c r="O39" s="128"/>
      <c r="P39" s="164"/>
      <c r="Q39" s="164"/>
      <c r="R39" s="164"/>
      <c r="S39" s="129"/>
    </row>
    <row r="40" spans="1:24" ht="15.75">
      <c r="A40" s="153" t="s">
        <v>39</v>
      </c>
      <c r="B40" s="153"/>
      <c r="C40" s="153"/>
      <c r="D40" s="153"/>
      <c r="E40" s="153"/>
      <c r="F40" s="153"/>
      <c r="G40" s="153"/>
      <c r="H40" s="153"/>
      <c r="I40" s="153"/>
      <c r="J40" s="153"/>
      <c r="K40" s="153"/>
      <c r="L40" s="153"/>
      <c r="M40" s="153"/>
      <c r="N40" s="11"/>
      <c r="O40" s="123"/>
      <c r="P40" s="267"/>
      <c r="Q40" s="267"/>
      <c r="R40" s="267"/>
      <c r="S40" s="124"/>
    </row>
    <row r="41" spans="1:24" ht="85.5" customHeight="1">
      <c r="A41" s="213"/>
      <c r="B41" s="213"/>
      <c r="C41" s="277" t="s">
        <v>35</v>
      </c>
      <c r="D41" s="278"/>
      <c r="E41" s="278"/>
      <c r="F41" s="279"/>
      <c r="G41" s="48" t="s">
        <v>36</v>
      </c>
      <c r="H41" s="280" t="s">
        <v>37</v>
      </c>
      <c r="I41" s="281"/>
      <c r="J41" s="281"/>
      <c r="K41" s="282"/>
      <c r="L41" s="280" t="s">
        <v>38</v>
      </c>
      <c r="M41" s="282"/>
      <c r="N41" s="62"/>
      <c r="O41" s="63" t="s">
        <v>124</v>
      </c>
      <c r="P41" s="63" t="s">
        <v>125</v>
      </c>
      <c r="Q41" s="63" t="s">
        <v>61</v>
      </c>
      <c r="R41" s="63" t="s">
        <v>111</v>
      </c>
      <c r="S41" s="1"/>
    </row>
    <row r="42" spans="1:24" ht="15" customHeight="1">
      <c r="A42" s="162" t="s">
        <v>105</v>
      </c>
      <c r="B42" s="162"/>
      <c r="C42" s="210" t="s">
        <v>93</v>
      </c>
      <c r="D42" s="210"/>
      <c r="E42" s="210"/>
      <c r="F42" s="210"/>
      <c r="G42" s="49">
        <v>1879.27</v>
      </c>
      <c r="H42" s="283">
        <f>$G42/$J$13*$J$14</f>
        <v>626.42333333333329</v>
      </c>
      <c r="I42" s="284"/>
      <c r="J42" s="284"/>
      <c r="K42" s="285"/>
      <c r="L42" s="283">
        <f>G42-H42</f>
        <v>1252.8466666666668</v>
      </c>
      <c r="M42" s="285"/>
      <c r="N42" s="298"/>
      <c r="O42" s="211">
        <f>H42+H43</f>
        <v>1053.53</v>
      </c>
      <c r="P42" s="51"/>
      <c r="Q42" s="211">
        <f>L42+L43</f>
        <v>2107.0600000000004</v>
      </c>
      <c r="R42" s="51"/>
      <c r="S42" s="1"/>
    </row>
    <row r="43" spans="1:24" ht="15.75">
      <c r="A43" s="162"/>
      <c r="B43" s="162"/>
      <c r="C43" s="210" t="s">
        <v>92</v>
      </c>
      <c r="D43" s="210"/>
      <c r="E43" s="210"/>
      <c r="F43" s="210"/>
      <c r="G43" s="49">
        <v>1281.32</v>
      </c>
      <c r="H43" s="283">
        <f t="shared" ref="H43:H45" si="2">$G43/$J$13*$J$14</f>
        <v>427.10666666666663</v>
      </c>
      <c r="I43" s="284"/>
      <c r="J43" s="284"/>
      <c r="K43" s="285"/>
      <c r="L43" s="283">
        <f t="shared" ref="L43:L45" si="3">G43-H43</f>
        <v>854.21333333333337</v>
      </c>
      <c r="M43" s="285"/>
      <c r="N43" s="299"/>
      <c r="O43" s="286"/>
      <c r="P43" s="51"/>
      <c r="Q43" s="286"/>
      <c r="R43" s="51"/>
      <c r="S43" s="1"/>
    </row>
    <row r="44" spans="1:24" ht="15.75">
      <c r="A44" s="162"/>
      <c r="B44" s="162"/>
      <c r="C44" s="210" t="s">
        <v>94</v>
      </c>
      <c r="D44" s="210"/>
      <c r="E44" s="210"/>
      <c r="F44" s="210"/>
      <c r="G44" s="49">
        <v>1537.58</v>
      </c>
      <c r="H44" s="283">
        <f t="shared" si="2"/>
        <v>512.52666666666664</v>
      </c>
      <c r="I44" s="284"/>
      <c r="J44" s="284"/>
      <c r="K44" s="285"/>
      <c r="L44" s="283">
        <f t="shared" si="3"/>
        <v>1025.0533333333333</v>
      </c>
      <c r="M44" s="285"/>
      <c r="N44" s="299"/>
      <c r="O44" s="51"/>
      <c r="P44" s="211">
        <f>H44+H45</f>
        <v>797.26333333333332</v>
      </c>
      <c r="Q44" s="51"/>
      <c r="R44" s="208">
        <f>L44+L45</f>
        <v>1594.5266666666666</v>
      </c>
      <c r="S44" s="242">
        <v>2</v>
      </c>
      <c r="T44" s="10"/>
      <c r="U44" s="10"/>
      <c r="V44" s="10"/>
      <c r="W44" s="10"/>
      <c r="X44" s="10"/>
    </row>
    <row r="45" spans="1:24" ht="15.75">
      <c r="A45" s="162"/>
      <c r="B45" s="162"/>
      <c r="C45" s="210" t="s">
        <v>91</v>
      </c>
      <c r="D45" s="210"/>
      <c r="E45" s="210"/>
      <c r="F45" s="210"/>
      <c r="G45" s="49">
        <v>854.21</v>
      </c>
      <c r="H45" s="283">
        <f t="shared" si="2"/>
        <v>284.73666666666668</v>
      </c>
      <c r="I45" s="284"/>
      <c r="J45" s="284"/>
      <c r="K45" s="285"/>
      <c r="L45" s="283">
        <f t="shared" si="3"/>
        <v>569.47333333333336</v>
      </c>
      <c r="M45" s="285"/>
      <c r="N45" s="299"/>
      <c r="O45" s="51"/>
      <c r="P45" s="286"/>
      <c r="Q45" s="51"/>
      <c r="R45" s="209"/>
      <c r="S45" s="242"/>
      <c r="T45" s="10"/>
      <c r="U45" s="10"/>
      <c r="V45" s="10"/>
      <c r="W45" s="10"/>
      <c r="X45" s="10"/>
    </row>
    <row r="46" spans="1:24" ht="15.75">
      <c r="A46" s="274" t="s">
        <v>33</v>
      </c>
      <c r="B46" s="275"/>
      <c r="C46" s="287"/>
      <c r="D46" s="288"/>
      <c r="E46" s="288"/>
      <c r="F46" s="289"/>
      <c r="G46" s="49"/>
      <c r="H46" s="283"/>
      <c r="I46" s="284"/>
      <c r="J46" s="284"/>
      <c r="K46" s="285"/>
      <c r="L46" s="283">
        <f>SUM(L42:M45)</f>
        <v>3701.586666666667</v>
      </c>
      <c r="M46" s="285"/>
      <c r="N46" s="12"/>
      <c r="O46" s="128"/>
      <c r="P46" s="164"/>
      <c r="Q46" s="164"/>
      <c r="R46" s="164"/>
      <c r="S46" s="129"/>
    </row>
    <row r="47" spans="1:24" ht="15.75">
      <c r="A47" s="153" t="s">
        <v>44</v>
      </c>
      <c r="B47" s="153"/>
      <c r="C47" s="153"/>
      <c r="D47" s="153"/>
      <c r="E47" s="153"/>
      <c r="F47" s="153"/>
      <c r="G47" s="153"/>
      <c r="H47" s="153"/>
      <c r="I47" s="153"/>
      <c r="J47" s="153"/>
      <c r="K47" s="153"/>
      <c r="L47" s="153"/>
      <c r="M47" s="153"/>
      <c r="N47" s="12"/>
      <c r="O47" s="128"/>
      <c r="P47" s="164"/>
      <c r="Q47" s="164"/>
      <c r="R47" s="164"/>
      <c r="S47" s="129"/>
    </row>
    <row r="48" spans="1:24" ht="15" customHeight="1">
      <c r="A48" s="150" t="s">
        <v>45</v>
      </c>
      <c r="B48" s="150"/>
      <c r="C48" s="158" t="s">
        <v>46</v>
      </c>
      <c r="D48" s="158"/>
      <c r="E48" s="158"/>
      <c r="F48" s="158"/>
      <c r="G48" s="150" t="s">
        <v>47</v>
      </c>
      <c r="H48" s="198" t="s">
        <v>65</v>
      </c>
      <c r="I48" s="199"/>
      <c r="J48" s="198" t="s">
        <v>66</v>
      </c>
      <c r="K48" s="199"/>
      <c r="L48" s="150" t="s">
        <v>48</v>
      </c>
      <c r="M48" s="150"/>
      <c r="N48" s="301"/>
      <c r="O48" s="128"/>
      <c r="P48" s="164"/>
      <c r="Q48" s="164"/>
      <c r="R48" s="164"/>
      <c r="S48" s="129"/>
    </row>
    <row r="49" spans="1:19" ht="33" customHeight="1">
      <c r="A49" s="150"/>
      <c r="B49" s="150"/>
      <c r="C49" s="158"/>
      <c r="D49" s="158"/>
      <c r="E49" s="158"/>
      <c r="F49" s="158"/>
      <c r="G49" s="150"/>
      <c r="H49" s="200"/>
      <c r="I49" s="201"/>
      <c r="J49" s="200"/>
      <c r="K49" s="201"/>
      <c r="L49" s="150"/>
      <c r="M49" s="150"/>
      <c r="N49" s="302"/>
      <c r="O49" s="128"/>
      <c r="P49" s="164"/>
      <c r="Q49" s="164"/>
      <c r="R49" s="164"/>
      <c r="S49" s="129"/>
    </row>
    <row r="50" spans="1:19" ht="15.75">
      <c r="A50" s="150"/>
      <c r="B50" s="150"/>
      <c r="C50" s="142" t="s">
        <v>49</v>
      </c>
      <c r="D50" s="142"/>
      <c r="E50" s="142"/>
      <c r="F50" s="142"/>
      <c r="G50" s="50">
        <v>3010.38</v>
      </c>
      <c r="H50" s="276">
        <f>H32-(H44+H45)</f>
        <v>6295.4786021505379</v>
      </c>
      <c r="I50" s="313"/>
      <c r="J50" s="276">
        <f>(H50*J16)-D12</f>
        <v>-580.68132357530521</v>
      </c>
      <c r="K50" s="313"/>
      <c r="L50" s="214">
        <f>IF(J50&lt;=0,G50,G50-J50)</f>
        <v>3010.38</v>
      </c>
      <c r="M50" s="214"/>
      <c r="N50" s="298"/>
      <c r="O50" s="128"/>
      <c r="P50" s="164"/>
      <c r="Q50" s="164"/>
      <c r="R50" s="164"/>
      <c r="S50" s="129"/>
    </row>
    <row r="51" spans="1:19" ht="15.75">
      <c r="A51" s="150"/>
      <c r="B51" s="150"/>
      <c r="C51" s="142" t="s">
        <v>50</v>
      </c>
      <c r="D51" s="142"/>
      <c r="E51" s="142"/>
      <c r="F51" s="142"/>
      <c r="G51" s="50">
        <v>213.81</v>
      </c>
      <c r="H51" s="276"/>
      <c r="I51" s="313"/>
      <c r="J51" s="276">
        <f>G51</f>
        <v>213.81</v>
      </c>
      <c r="K51" s="313"/>
      <c r="L51" s="214">
        <f>G51-J51</f>
        <v>0</v>
      </c>
      <c r="M51" s="214"/>
      <c r="N51" s="300"/>
      <c r="O51" s="128"/>
      <c r="P51" s="164"/>
      <c r="Q51" s="164"/>
      <c r="R51" s="164"/>
      <c r="S51" s="129"/>
    </row>
    <row r="52" spans="1:19" ht="18.75">
      <c r="A52" s="158" t="s">
        <v>33</v>
      </c>
      <c r="B52" s="158"/>
      <c r="C52" s="141"/>
      <c r="D52" s="141"/>
      <c r="E52" s="141"/>
      <c r="F52" s="141"/>
      <c r="G52" s="50"/>
      <c r="H52" s="214"/>
      <c r="I52" s="214"/>
      <c r="J52" s="214"/>
      <c r="K52" s="214"/>
      <c r="L52" s="260">
        <f>SUM(L50+L51)</f>
        <v>3010.38</v>
      </c>
      <c r="M52" s="260"/>
      <c r="N52" s="20">
        <v>3</v>
      </c>
      <c r="O52" s="128"/>
      <c r="P52" s="164"/>
      <c r="Q52" s="164"/>
      <c r="R52" s="164"/>
      <c r="S52" s="129"/>
    </row>
    <row r="53" spans="1:19" ht="18.75" customHeight="1">
      <c r="A53" s="153" t="s">
        <v>102</v>
      </c>
      <c r="B53" s="153"/>
      <c r="C53" s="153"/>
      <c r="D53" s="153"/>
      <c r="E53" s="153"/>
      <c r="F53" s="153"/>
      <c r="G53" s="153"/>
      <c r="H53" s="153"/>
      <c r="I53" s="153"/>
      <c r="J53" s="153"/>
      <c r="K53" s="153"/>
      <c r="L53" s="153"/>
      <c r="M53" s="153"/>
      <c r="N53" s="41"/>
      <c r="O53" s="128"/>
      <c r="P53" s="164"/>
      <c r="Q53" s="164"/>
      <c r="R53" s="164"/>
      <c r="S53" s="129"/>
    </row>
    <row r="54" spans="1:19" ht="14.45" customHeight="1">
      <c r="A54" s="150" t="s">
        <v>108</v>
      </c>
      <c r="B54" s="150"/>
      <c r="C54" s="241" t="s">
        <v>72</v>
      </c>
      <c r="D54" s="242"/>
      <c r="E54" s="242"/>
      <c r="F54" s="242"/>
      <c r="G54" s="171">
        <f>L39-(R44+L52)</f>
        <v>23564.94043010753</v>
      </c>
      <c r="H54" s="171"/>
      <c r="I54" s="171"/>
      <c r="J54" s="171"/>
      <c r="K54" s="171"/>
      <c r="L54" s="171"/>
      <c r="M54" s="171"/>
      <c r="N54" s="196"/>
      <c r="O54" s="128"/>
      <c r="P54" s="164"/>
      <c r="Q54" s="164"/>
      <c r="R54" s="164"/>
      <c r="S54" s="129"/>
    </row>
    <row r="55" spans="1:19" ht="14.45" customHeight="1">
      <c r="A55" s="150"/>
      <c r="B55" s="150"/>
      <c r="C55" s="242"/>
      <c r="D55" s="242"/>
      <c r="E55" s="242"/>
      <c r="F55" s="242"/>
      <c r="G55" s="171"/>
      <c r="H55" s="171"/>
      <c r="I55" s="171"/>
      <c r="J55" s="171"/>
      <c r="K55" s="171"/>
      <c r="L55" s="171"/>
      <c r="M55" s="171"/>
      <c r="N55" s="197"/>
      <c r="O55" s="123"/>
      <c r="P55" s="267"/>
      <c r="Q55" s="267"/>
      <c r="R55" s="267"/>
      <c r="S55" s="124"/>
    </row>
    <row r="58" spans="1:19" ht="63.75" customHeight="1">
      <c r="A58" s="238" t="s">
        <v>182</v>
      </c>
      <c r="B58" s="238"/>
      <c r="C58" s="238"/>
      <c r="D58" s="238"/>
      <c r="F58" s="239" t="s">
        <v>183</v>
      </c>
      <c r="G58" s="239"/>
      <c r="H58" s="239"/>
      <c r="I58" s="239"/>
      <c r="J58" s="239"/>
      <c r="L58" s="185" t="s">
        <v>187</v>
      </c>
      <c r="M58" s="185"/>
      <c r="N58" s="185"/>
      <c r="O58" s="185"/>
      <c r="P58" s="185"/>
    </row>
    <row r="59" spans="1:19">
      <c r="A59" s="163" t="s">
        <v>54</v>
      </c>
      <c r="B59" s="163"/>
      <c r="C59" s="163"/>
      <c r="D59" s="93">
        <f>H32</f>
        <v>7092.7419354838712</v>
      </c>
      <c r="F59" s="163" t="s">
        <v>65</v>
      </c>
      <c r="G59" s="163"/>
      <c r="H59" s="163"/>
      <c r="I59" s="163"/>
      <c r="J59" s="93">
        <f>D16/D13*D14</f>
        <v>6321.1967741935487</v>
      </c>
    </row>
    <row r="60" spans="1:19">
      <c r="A60" s="163" t="s">
        <v>55</v>
      </c>
      <c r="B60" s="163"/>
      <c r="C60" s="163"/>
      <c r="D60" s="93">
        <f>H44+H45</f>
        <v>797.26333333333332</v>
      </c>
      <c r="F60" s="167" t="s">
        <v>66</v>
      </c>
      <c r="G60" s="167"/>
      <c r="H60" s="167"/>
      <c r="I60" s="167"/>
      <c r="J60" s="93">
        <f>(J59*J16)-D12</f>
        <v>-573.73741935483849</v>
      </c>
    </row>
    <row r="61" spans="1:19">
      <c r="A61" s="163" t="s">
        <v>56</v>
      </c>
      <c r="B61" s="163"/>
      <c r="C61" s="163"/>
      <c r="D61" s="93">
        <f>D59-D60</f>
        <v>6295.4786021505379</v>
      </c>
      <c r="F61" s="163" t="s">
        <v>67</v>
      </c>
      <c r="G61" s="163"/>
      <c r="H61" s="163"/>
      <c r="I61" s="163"/>
      <c r="J61" s="95">
        <f>IF(J60&lt;=0,G50,G50-J60)</f>
        <v>3010.38</v>
      </c>
    </row>
    <row r="62" spans="1:19">
      <c r="A62" s="163" t="s">
        <v>57</v>
      </c>
      <c r="B62" s="163"/>
      <c r="C62" s="163"/>
      <c r="D62" s="94">
        <v>0.27</v>
      </c>
      <c r="F62" s="164"/>
      <c r="G62" s="164"/>
      <c r="H62" s="164"/>
      <c r="I62" s="5"/>
    </row>
    <row r="63" spans="1:19">
      <c r="A63" s="163" t="s">
        <v>58</v>
      </c>
      <c r="B63" s="163"/>
      <c r="C63" s="163"/>
      <c r="D63" s="93">
        <f>(D61*D62)-D12</f>
        <v>-580.68077741935463</v>
      </c>
      <c r="F63" s="164"/>
      <c r="G63" s="164"/>
      <c r="H63" s="164"/>
      <c r="I63" s="4"/>
    </row>
    <row r="64" spans="1:19" ht="30">
      <c r="A64" s="163" t="s">
        <v>59</v>
      </c>
      <c r="B64" s="163"/>
      <c r="C64" s="163"/>
      <c r="D64" s="95">
        <f>IF(D63&lt;=0,G50,G50-D63)</f>
        <v>3010.38</v>
      </c>
      <c r="E64" s="97" t="s">
        <v>185</v>
      </c>
      <c r="F64" s="164"/>
      <c r="G64" s="164"/>
      <c r="H64" s="164"/>
      <c r="I64" s="4"/>
    </row>
  </sheetData>
  <mergeCells count="191">
    <mergeCell ref="L58:P58"/>
    <mergeCell ref="D7:F7"/>
    <mergeCell ref="G7:I7"/>
    <mergeCell ref="J7:M7"/>
    <mergeCell ref="A8:C8"/>
    <mergeCell ref="D8:F8"/>
    <mergeCell ref="G8:I8"/>
    <mergeCell ref="J8:M8"/>
    <mergeCell ref="A4:S4"/>
    <mergeCell ref="A5:M5"/>
    <mergeCell ref="N5:N17"/>
    <mergeCell ref="A6:C6"/>
    <mergeCell ref="D6:F6"/>
    <mergeCell ref="G6:I6"/>
    <mergeCell ref="J6:M6"/>
    <mergeCell ref="A7:C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5"/>
    <mergeCell ref="C42:F42"/>
    <mergeCell ref="H42:K42"/>
    <mergeCell ref="L42:M42"/>
    <mergeCell ref="C43:F43"/>
    <mergeCell ref="H43:K43"/>
    <mergeCell ref="L43:M43"/>
    <mergeCell ref="C44:F44"/>
    <mergeCell ref="H44:K44"/>
    <mergeCell ref="L44:M44"/>
    <mergeCell ref="O42:O43"/>
    <mergeCell ref="Q42:Q43"/>
    <mergeCell ref="P44:P45"/>
    <mergeCell ref="C52:F52"/>
    <mergeCell ref="H52:K52"/>
    <mergeCell ref="L52:M52"/>
    <mergeCell ref="C50:F50"/>
    <mergeCell ref="L50:M50"/>
    <mergeCell ref="N50:N51"/>
    <mergeCell ref="C51:F51"/>
    <mergeCell ref="L51:M51"/>
    <mergeCell ref="A52:B52"/>
    <mergeCell ref="A54:B55"/>
    <mergeCell ref="C54:F55"/>
    <mergeCell ref="G54:M55"/>
    <mergeCell ref="O5:S5"/>
    <mergeCell ref="O6:S17"/>
    <mergeCell ref="N54:N55"/>
    <mergeCell ref="A46:B46"/>
    <mergeCell ref="C46:F46"/>
    <mergeCell ref="H46:K46"/>
    <mergeCell ref="L46:M46"/>
    <mergeCell ref="A47:M47"/>
    <mergeCell ref="A48:B51"/>
    <mergeCell ref="C48:F49"/>
    <mergeCell ref="G48:G49"/>
    <mergeCell ref="L48:M49"/>
    <mergeCell ref="R44:R45"/>
    <mergeCell ref="S44:S45"/>
    <mergeCell ref="C45:F45"/>
    <mergeCell ref="H45:K45"/>
    <mergeCell ref="L45:M45"/>
    <mergeCell ref="O46:S55"/>
    <mergeCell ref="N48:N49"/>
    <mergeCell ref="N42:N45"/>
    <mergeCell ref="U1:V1"/>
    <mergeCell ref="A2:S2"/>
    <mergeCell ref="A53:M53"/>
    <mergeCell ref="A1:S1"/>
    <mergeCell ref="A64:C64"/>
    <mergeCell ref="F64:H64"/>
    <mergeCell ref="H48:I49"/>
    <mergeCell ref="J48:K49"/>
    <mergeCell ref="H50:I50"/>
    <mergeCell ref="H51:I51"/>
    <mergeCell ref="J50:K50"/>
    <mergeCell ref="J51:K51"/>
    <mergeCell ref="A61:C61"/>
    <mergeCell ref="F61:I61"/>
    <mergeCell ref="A62:C62"/>
    <mergeCell ref="F62:H62"/>
    <mergeCell ref="A63:C63"/>
    <mergeCell ref="F63:H63"/>
    <mergeCell ref="A58:D58"/>
    <mergeCell ref="F58:J58"/>
    <mergeCell ref="A59:C59"/>
    <mergeCell ref="F59:I59"/>
    <mergeCell ref="A60:C60"/>
    <mergeCell ref="F60:I60"/>
  </mergeCells>
  <hyperlinks>
    <hyperlink ref="U1:V1" location="İÇİNDEKİLER!A1" display="İÇİNDEKİLER" xr:uid="{00000000-0004-0000-0700-000000000000}"/>
  </hyperlinks>
  <pageMargins left="0.7" right="0.7" top="0.75" bottom="0.75" header="0.3" footer="0.3"/>
  <pageSetup paperSize="9"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64"/>
  <sheetViews>
    <sheetView topLeftCell="A40" zoomScale="80" zoomScaleNormal="80" workbookViewId="0">
      <selection activeCell="A40" sqref="A40:M40"/>
    </sheetView>
  </sheetViews>
  <sheetFormatPr defaultColWidth="9.140625" defaultRowHeight="15"/>
  <cols>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5703125" customWidth="1"/>
    <col min="22" max="22" width="8.7109375" customWidth="1"/>
    <col min="23" max="24" width="6" customWidth="1"/>
  </cols>
  <sheetData>
    <row r="1" spans="1:35" ht="39.75" customHeight="1">
      <c r="A1" s="223" t="s">
        <v>160</v>
      </c>
      <c r="B1" s="224"/>
      <c r="C1" s="224"/>
      <c r="D1" s="224"/>
      <c r="E1" s="224"/>
      <c r="F1" s="224"/>
      <c r="G1" s="224"/>
      <c r="H1" s="224"/>
      <c r="I1" s="224"/>
      <c r="J1" s="224"/>
      <c r="K1" s="224"/>
      <c r="L1" s="224"/>
      <c r="M1" s="224"/>
      <c r="N1" s="224"/>
      <c r="O1" s="224"/>
      <c r="P1" s="224"/>
      <c r="Q1" s="224"/>
      <c r="R1" s="224"/>
      <c r="S1" s="225"/>
      <c r="T1" s="58"/>
      <c r="U1" s="114" t="s">
        <v>175</v>
      </c>
      <c r="V1" s="114"/>
      <c r="W1" s="58"/>
      <c r="X1" s="58"/>
      <c r="Y1" s="58"/>
      <c r="Z1" s="58"/>
      <c r="AA1" s="58"/>
      <c r="AB1" s="58"/>
      <c r="AC1" s="58"/>
      <c r="AD1" s="58"/>
      <c r="AE1" s="58"/>
      <c r="AF1" s="58"/>
      <c r="AG1" s="58"/>
      <c r="AH1" s="58"/>
      <c r="AI1" s="58"/>
    </row>
    <row r="2" spans="1:35" ht="39.75" customHeight="1" thickBot="1">
      <c r="A2" s="220" t="s">
        <v>168</v>
      </c>
      <c r="B2" s="221"/>
      <c r="C2" s="221"/>
      <c r="D2" s="221"/>
      <c r="E2" s="221"/>
      <c r="F2" s="221"/>
      <c r="G2" s="221"/>
      <c r="H2" s="221"/>
      <c r="I2" s="221"/>
      <c r="J2" s="221"/>
      <c r="K2" s="221"/>
      <c r="L2" s="221"/>
      <c r="M2" s="221"/>
      <c r="N2" s="221"/>
      <c r="O2" s="221"/>
      <c r="P2" s="221"/>
      <c r="Q2" s="221"/>
      <c r="R2" s="221"/>
      <c r="S2" s="222"/>
      <c r="T2" s="58"/>
      <c r="U2" s="58"/>
      <c r="V2" s="58"/>
      <c r="W2" s="58"/>
      <c r="X2" s="58"/>
      <c r="Y2" s="58"/>
      <c r="Z2" s="58"/>
      <c r="AA2" s="58"/>
      <c r="AB2" s="58"/>
      <c r="AC2" s="58"/>
      <c r="AD2" s="58"/>
      <c r="AE2" s="58"/>
      <c r="AF2" s="58"/>
      <c r="AG2" s="58"/>
      <c r="AH2" s="58"/>
      <c r="AI2" s="58"/>
    </row>
    <row r="3" spans="1:35" ht="39.75" customHeight="1">
      <c r="A3" s="64"/>
      <c r="B3" s="64"/>
      <c r="C3" s="64"/>
      <c r="D3" s="64"/>
      <c r="E3" s="64"/>
      <c r="F3" s="64"/>
      <c r="G3" s="64"/>
      <c r="H3" s="64"/>
      <c r="I3" s="64"/>
      <c r="J3" s="64"/>
      <c r="K3" s="64"/>
      <c r="L3" s="64"/>
      <c r="M3" s="64"/>
      <c r="N3" s="64"/>
      <c r="O3" s="64"/>
      <c r="P3" s="64"/>
      <c r="Q3" s="64"/>
      <c r="R3" s="64"/>
      <c r="S3" s="64"/>
      <c r="T3" s="58"/>
      <c r="U3" s="58"/>
      <c r="V3" s="58"/>
      <c r="W3" s="58"/>
      <c r="X3" s="58"/>
      <c r="Y3" s="58"/>
      <c r="Z3" s="58"/>
      <c r="AA3" s="58"/>
      <c r="AB3" s="58"/>
      <c r="AC3" s="58"/>
      <c r="AD3" s="58"/>
      <c r="AE3" s="58"/>
      <c r="AF3" s="58"/>
      <c r="AG3" s="58"/>
      <c r="AH3" s="58"/>
      <c r="AI3" s="58"/>
    </row>
    <row r="4" spans="1:35" ht="28.5" customHeight="1">
      <c r="A4" s="216" t="s">
        <v>0</v>
      </c>
      <c r="B4" s="217"/>
      <c r="C4" s="217"/>
      <c r="D4" s="217"/>
      <c r="E4" s="217"/>
      <c r="F4" s="217"/>
      <c r="G4" s="217"/>
      <c r="H4" s="217"/>
      <c r="I4" s="217"/>
      <c r="J4" s="217"/>
      <c r="K4" s="217"/>
      <c r="L4" s="217"/>
      <c r="M4" s="217"/>
      <c r="N4" s="217"/>
      <c r="O4" s="217"/>
      <c r="P4" s="217"/>
      <c r="Q4" s="217"/>
      <c r="R4" s="217"/>
      <c r="S4" s="218"/>
    </row>
    <row r="5" spans="1:35" ht="18.75">
      <c r="A5" s="139" t="s">
        <v>1</v>
      </c>
      <c r="B5" s="139"/>
      <c r="C5" s="139"/>
      <c r="D5" s="139"/>
      <c r="E5" s="139"/>
      <c r="F5" s="139"/>
      <c r="G5" s="139"/>
      <c r="H5" s="139"/>
      <c r="I5" s="139"/>
      <c r="J5" s="139"/>
      <c r="K5" s="139"/>
      <c r="L5" s="139"/>
      <c r="M5" s="139"/>
      <c r="N5" s="303"/>
      <c r="O5" s="219"/>
      <c r="P5" s="219"/>
      <c r="Q5" s="219"/>
      <c r="R5" s="219"/>
      <c r="S5" s="219"/>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45200</v>
      </c>
      <c r="K10" s="141"/>
      <c r="L10" s="141"/>
      <c r="M10" s="141"/>
      <c r="N10" s="304"/>
      <c r="O10" s="128"/>
      <c r="P10" s="164"/>
      <c r="Q10" s="164"/>
      <c r="R10" s="164"/>
      <c r="S10" s="129"/>
    </row>
    <row r="11" spans="1:35" ht="15" customHeight="1">
      <c r="A11" s="142" t="s">
        <v>12</v>
      </c>
      <c r="B11" s="142"/>
      <c r="C11" s="142"/>
      <c r="D11" s="148">
        <v>45233</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G50+D12</f>
        <v>5290.84</v>
      </c>
      <c r="K12" s="141"/>
      <c r="L12" s="141"/>
      <c r="M12" s="141"/>
      <c r="N12" s="304"/>
      <c r="O12" s="128"/>
      <c r="P12" s="164"/>
      <c r="Q12" s="164"/>
      <c r="R12" s="164"/>
      <c r="S12" s="129"/>
    </row>
    <row r="13" spans="1:35" ht="15" customHeight="1">
      <c r="A13" s="249" t="s">
        <v>41</v>
      </c>
      <c r="B13" s="250"/>
      <c r="C13" s="251"/>
      <c r="D13" s="268">
        <v>31</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20</v>
      </c>
      <c r="E14" s="269"/>
      <c r="F14" s="270"/>
      <c r="G14" s="249" t="s">
        <v>43</v>
      </c>
      <c r="H14" s="250"/>
      <c r="I14" s="251"/>
      <c r="J14" s="268">
        <f>D14</f>
        <v>20</v>
      </c>
      <c r="K14" s="269"/>
      <c r="L14" s="269"/>
      <c r="M14" s="270"/>
      <c r="N14" s="304"/>
      <c r="O14" s="128"/>
      <c r="P14" s="164"/>
      <c r="Q14" s="164"/>
      <c r="R14" s="164"/>
      <c r="S14" s="129"/>
    </row>
    <row r="15" spans="1:35" ht="15" customHeight="1">
      <c r="A15" s="249" t="s">
        <v>69</v>
      </c>
      <c r="B15" s="250"/>
      <c r="C15" s="251"/>
      <c r="D15" s="268">
        <f>D13-D14</f>
        <v>11</v>
      </c>
      <c r="E15" s="269"/>
      <c r="F15" s="270"/>
      <c r="G15" s="249" t="s">
        <v>69</v>
      </c>
      <c r="H15" s="250"/>
      <c r="I15" s="251"/>
      <c r="J15" s="268">
        <f>J13-J14</f>
        <v>10</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155" t="s">
        <v>8</v>
      </c>
      <c r="B17" s="155"/>
      <c r="C17" s="155"/>
      <c r="D17" s="156"/>
      <c r="E17" s="156"/>
      <c r="F17" s="156"/>
      <c r="G17" s="156"/>
      <c r="H17" s="156"/>
      <c r="I17" s="156"/>
      <c r="J17" s="156"/>
      <c r="K17" s="156"/>
      <c r="L17" s="156"/>
      <c r="M17" s="156"/>
      <c r="N17" s="305"/>
      <c r="O17" s="123"/>
      <c r="P17" s="267"/>
      <c r="Q17" s="267"/>
      <c r="R17" s="267"/>
      <c r="S17" s="124"/>
    </row>
    <row r="18" spans="1:19" ht="15.75">
      <c r="A18" s="153" t="s">
        <v>15</v>
      </c>
      <c r="B18" s="153"/>
      <c r="C18" s="153"/>
      <c r="D18" s="153"/>
      <c r="E18" s="153"/>
      <c r="F18" s="153"/>
      <c r="G18" s="153"/>
      <c r="H18" s="153"/>
      <c r="I18" s="153"/>
      <c r="J18" s="153"/>
      <c r="K18" s="153"/>
      <c r="L18" s="153"/>
      <c r="M18" s="153"/>
      <c r="N18" s="11"/>
      <c r="O18" s="126"/>
      <c r="P18" s="293"/>
      <c r="Q18" s="293"/>
      <c r="R18" s="293"/>
      <c r="S18" s="127"/>
    </row>
    <row r="19" spans="1:19" ht="15" customHeight="1">
      <c r="A19" s="172"/>
      <c r="B19" s="172"/>
      <c r="C19" s="215"/>
      <c r="D19" s="215"/>
      <c r="E19" s="215"/>
      <c r="F19" s="215"/>
      <c r="G19" s="136" t="s">
        <v>30</v>
      </c>
      <c r="H19" s="172" t="s">
        <v>31</v>
      </c>
      <c r="I19" s="170"/>
      <c r="J19" s="170"/>
      <c r="K19" s="170"/>
      <c r="L19" s="172" t="s">
        <v>32</v>
      </c>
      <c r="M19" s="170"/>
      <c r="N19" s="295"/>
      <c r="O19" s="121"/>
      <c r="P19" s="294"/>
      <c r="Q19" s="294"/>
      <c r="R19" s="294"/>
      <c r="S19" s="122"/>
    </row>
    <row r="20" spans="1:19">
      <c r="A20" s="172"/>
      <c r="B20" s="172"/>
      <c r="C20" s="215"/>
      <c r="D20" s="215"/>
      <c r="E20" s="215"/>
      <c r="F20" s="215"/>
      <c r="G20" s="136"/>
      <c r="H20" s="170"/>
      <c r="I20" s="170"/>
      <c r="J20" s="170"/>
      <c r="K20" s="170"/>
      <c r="L20" s="170"/>
      <c r="M20" s="170"/>
      <c r="N20" s="296"/>
      <c r="O20" s="128"/>
      <c r="P20" s="164"/>
      <c r="Q20" s="164"/>
      <c r="R20" s="164"/>
      <c r="S20" s="129"/>
    </row>
    <row r="21" spans="1:19" ht="30" customHeight="1">
      <c r="A21" s="172"/>
      <c r="B21" s="172"/>
      <c r="C21" s="215"/>
      <c r="D21" s="215"/>
      <c r="E21" s="215"/>
      <c r="F21" s="215"/>
      <c r="G21" s="136"/>
      <c r="H21" s="170"/>
      <c r="I21" s="170"/>
      <c r="J21" s="170"/>
      <c r="K21" s="170"/>
      <c r="L21" s="170"/>
      <c r="M21" s="170"/>
      <c r="N21" s="297"/>
      <c r="O21" s="123"/>
      <c r="P21" s="267"/>
      <c r="Q21" s="267"/>
      <c r="R21" s="267"/>
      <c r="S21" s="124"/>
    </row>
    <row r="22" spans="1:19" ht="15" customHeight="1">
      <c r="A22" s="150" t="s">
        <v>16</v>
      </c>
      <c r="B22" s="150"/>
      <c r="C22" s="142" t="s">
        <v>17</v>
      </c>
      <c r="D22" s="142"/>
      <c r="E22" s="142"/>
      <c r="F22" s="142"/>
      <c r="G22" s="43">
        <v>0</v>
      </c>
      <c r="H22" s="214">
        <f>$G22/$D$13*$D$14</f>
        <v>0</v>
      </c>
      <c r="I22" s="214"/>
      <c r="J22" s="214"/>
      <c r="K22" s="214"/>
      <c r="L22" s="214">
        <f>G22-H22</f>
        <v>0</v>
      </c>
      <c r="M22" s="214"/>
      <c r="N22" s="298"/>
      <c r="O22" s="121"/>
      <c r="P22" s="294"/>
      <c r="Q22" s="294"/>
      <c r="R22" s="294"/>
      <c r="S22" s="122"/>
    </row>
    <row r="23" spans="1:19" ht="15.75">
      <c r="A23" s="150"/>
      <c r="B23" s="150"/>
      <c r="C23" s="142" t="s">
        <v>18</v>
      </c>
      <c r="D23" s="142"/>
      <c r="E23" s="142"/>
      <c r="F23" s="142"/>
      <c r="G23" s="43">
        <v>0</v>
      </c>
      <c r="H23" s="214">
        <f t="shared" ref="H23:H38" si="0">$G23/$D$13*$D$14</f>
        <v>0</v>
      </c>
      <c r="I23" s="214"/>
      <c r="J23" s="214"/>
      <c r="K23" s="214"/>
      <c r="L23" s="214">
        <f t="shared" ref="L23:L38" si="1">G23-H23</f>
        <v>0</v>
      </c>
      <c r="M23" s="214"/>
      <c r="N23" s="299"/>
      <c r="O23" s="128"/>
      <c r="P23" s="164"/>
      <c r="Q23" s="164"/>
      <c r="R23" s="164"/>
      <c r="S23" s="129"/>
    </row>
    <row r="24" spans="1:19" ht="15.75">
      <c r="A24" s="150"/>
      <c r="B24" s="150"/>
      <c r="C24" s="142" t="s">
        <v>19</v>
      </c>
      <c r="D24" s="142"/>
      <c r="E24" s="142"/>
      <c r="F24" s="142"/>
      <c r="G24" s="43">
        <v>0</v>
      </c>
      <c r="H24" s="214">
        <f t="shared" si="0"/>
        <v>0</v>
      </c>
      <c r="I24" s="214"/>
      <c r="J24" s="214"/>
      <c r="K24" s="214"/>
      <c r="L24" s="214">
        <f t="shared" si="1"/>
        <v>0</v>
      </c>
      <c r="M24" s="214"/>
      <c r="N24" s="299"/>
      <c r="O24" s="128"/>
      <c r="P24" s="164"/>
      <c r="Q24" s="164"/>
      <c r="R24" s="164"/>
      <c r="S24" s="129"/>
    </row>
    <row r="25" spans="1:19" ht="15.75">
      <c r="A25" s="150"/>
      <c r="B25" s="150"/>
      <c r="C25" s="142" t="s">
        <v>20</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21</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210" t="s">
        <v>100</v>
      </c>
      <c r="D27" s="210"/>
      <c r="E27" s="210"/>
      <c r="F27" s="210"/>
      <c r="G27" s="43">
        <v>1158.77</v>
      </c>
      <c r="H27" s="214">
        <f>G27</f>
        <v>1158.77</v>
      </c>
      <c r="I27" s="214"/>
      <c r="J27" s="214"/>
      <c r="K27" s="214"/>
      <c r="L27" s="214">
        <f t="shared" si="1"/>
        <v>0</v>
      </c>
      <c r="M27" s="214"/>
      <c r="N27" s="299"/>
      <c r="O27" s="128"/>
      <c r="P27" s="164"/>
      <c r="Q27" s="164"/>
      <c r="R27" s="164"/>
      <c r="S27" s="129"/>
    </row>
    <row r="28" spans="1:19" ht="15.75">
      <c r="A28" s="150"/>
      <c r="B28" s="150"/>
      <c r="C28" s="142" t="s">
        <v>101</v>
      </c>
      <c r="D28" s="142"/>
      <c r="E28" s="142"/>
      <c r="F28" s="142"/>
      <c r="G28" s="43">
        <v>637.25</v>
      </c>
      <c r="H28" s="214">
        <f>G28</f>
        <v>637.25</v>
      </c>
      <c r="I28" s="214"/>
      <c r="J28" s="214"/>
      <c r="K28" s="214"/>
      <c r="L28" s="214">
        <f t="shared" si="1"/>
        <v>0</v>
      </c>
      <c r="M28" s="214"/>
      <c r="N28" s="299"/>
      <c r="O28" s="128"/>
      <c r="P28" s="164"/>
      <c r="Q28" s="164"/>
      <c r="R28" s="164"/>
      <c r="S28" s="129"/>
    </row>
    <row r="29" spans="1:19" ht="15.75">
      <c r="A29" s="150"/>
      <c r="B29" s="150"/>
      <c r="C29" s="142" t="s">
        <v>107</v>
      </c>
      <c r="D29" s="142"/>
      <c r="E29" s="142"/>
      <c r="F29" s="142"/>
      <c r="G29" s="43">
        <v>0</v>
      </c>
      <c r="H29" s="214">
        <f>G29</f>
        <v>0</v>
      </c>
      <c r="I29" s="214"/>
      <c r="J29" s="214"/>
      <c r="K29" s="214"/>
      <c r="L29" s="214">
        <f t="shared" si="1"/>
        <v>0</v>
      </c>
      <c r="M29" s="214"/>
      <c r="N29" s="299"/>
      <c r="O29" s="128"/>
      <c r="P29" s="164"/>
      <c r="Q29" s="164"/>
      <c r="R29" s="164"/>
      <c r="S29" s="129"/>
    </row>
    <row r="30" spans="1:19" ht="15.75">
      <c r="A30" s="150"/>
      <c r="B30" s="150"/>
      <c r="C30" s="142" t="s">
        <v>22</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23</v>
      </c>
      <c r="D31" s="142"/>
      <c r="E31" s="142"/>
      <c r="F31" s="142"/>
      <c r="G31" s="43">
        <v>0</v>
      </c>
      <c r="H31" s="214">
        <f t="shared" si="0"/>
        <v>0</v>
      </c>
      <c r="I31" s="214"/>
      <c r="J31" s="214"/>
      <c r="K31" s="214"/>
      <c r="L31" s="214">
        <f t="shared" si="1"/>
        <v>0</v>
      </c>
      <c r="M31" s="214"/>
      <c r="N31" s="299"/>
      <c r="O31" s="128"/>
      <c r="P31" s="164"/>
      <c r="Q31" s="164"/>
      <c r="R31" s="164"/>
      <c r="S31" s="129"/>
    </row>
    <row r="32" spans="1:19" ht="15.75">
      <c r="A32" s="150"/>
      <c r="B32" s="150"/>
      <c r="C32" s="142" t="s">
        <v>24</v>
      </c>
      <c r="D32" s="142"/>
      <c r="E32" s="142"/>
      <c r="F32" s="142"/>
      <c r="G32" s="43">
        <v>21987.5</v>
      </c>
      <c r="H32" s="214">
        <f t="shared" si="0"/>
        <v>14185.483870967742</v>
      </c>
      <c r="I32" s="214"/>
      <c r="J32" s="214"/>
      <c r="K32" s="214"/>
      <c r="L32" s="214">
        <f t="shared" si="1"/>
        <v>7802.0161290322576</v>
      </c>
      <c r="M32" s="214"/>
      <c r="N32" s="299"/>
      <c r="O32" s="128"/>
      <c r="P32" s="164"/>
      <c r="Q32" s="164"/>
      <c r="R32" s="164"/>
      <c r="S32" s="129"/>
    </row>
    <row r="33" spans="1:24" ht="15.75">
      <c r="A33" s="150"/>
      <c r="B33" s="150"/>
      <c r="C33" s="142" t="s">
        <v>25</v>
      </c>
      <c r="D33" s="142"/>
      <c r="E33" s="142"/>
      <c r="F33" s="142"/>
      <c r="G33" s="43">
        <v>11457.67</v>
      </c>
      <c r="H33" s="214">
        <f t="shared" si="0"/>
        <v>7392.0451612903234</v>
      </c>
      <c r="I33" s="214"/>
      <c r="J33" s="214"/>
      <c r="K33" s="214"/>
      <c r="L33" s="214">
        <f t="shared" si="1"/>
        <v>4065.6248387096766</v>
      </c>
      <c r="M33" s="214"/>
      <c r="N33" s="299"/>
      <c r="O33" s="128"/>
      <c r="P33" s="164"/>
      <c r="Q33" s="164"/>
      <c r="R33" s="164"/>
      <c r="S33" s="129"/>
    </row>
    <row r="34" spans="1:24" ht="15.75">
      <c r="A34" s="150"/>
      <c r="B34" s="150"/>
      <c r="C34" s="142" t="s">
        <v>26</v>
      </c>
      <c r="D34" s="142"/>
      <c r="E34" s="142"/>
      <c r="F34" s="142"/>
      <c r="G34" s="43">
        <v>0</v>
      </c>
      <c r="H34" s="214">
        <f t="shared" si="0"/>
        <v>0</v>
      </c>
      <c r="I34" s="214"/>
      <c r="J34" s="214"/>
      <c r="K34" s="214"/>
      <c r="L34" s="214">
        <f t="shared" si="1"/>
        <v>0</v>
      </c>
      <c r="M34" s="214"/>
      <c r="N34" s="299"/>
      <c r="O34" s="128"/>
      <c r="P34" s="164"/>
      <c r="Q34" s="164"/>
      <c r="R34" s="164"/>
      <c r="S34" s="129"/>
    </row>
    <row r="35" spans="1:24" ht="15.75">
      <c r="A35" s="150"/>
      <c r="B35" s="150"/>
      <c r="C35" s="142" t="s">
        <v>27</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28</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51</v>
      </c>
      <c r="D37" s="142"/>
      <c r="E37" s="142"/>
      <c r="F37" s="142"/>
      <c r="G37" s="43">
        <v>8138.89</v>
      </c>
      <c r="H37" s="214">
        <f t="shared" si="0"/>
        <v>5250.8967741935485</v>
      </c>
      <c r="I37" s="214"/>
      <c r="J37" s="214"/>
      <c r="K37" s="214"/>
      <c r="L37" s="214">
        <f t="shared" si="1"/>
        <v>2887.9932258064518</v>
      </c>
      <c r="M37" s="214"/>
      <c r="N37" s="299"/>
      <c r="O37" s="128"/>
      <c r="P37" s="164"/>
      <c r="Q37" s="164"/>
      <c r="R37" s="164"/>
      <c r="S37" s="129"/>
    </row>
    <row r="38" spans="1:24" ht="15.75">
      <c r="A38" s="150"/>
      <c r="B38" s="150"/>
      <c r="C38" s="142" t="s">
        <v>104</v>
      </c>
      <c r="D38" s="142"/>
      <c r="E38" s="142"/>
      <c r="F38" s="142"/>
      <c r="G38" s="43">
        <v>0</v>
      </c>
      <c r="H38" s="214">
        <f t="shared" si="0"/>
        <v>0</v>
      </c>
      <c r="I38" s="214"/>
      <c r="J38" s="214"/>
      <c r="K38" s="214"/>
      <c r="L38" s="214">
        <f t="shared" si="1"/>
        <v>0</v>
      </c>
      <c r="M38" s="214"/>
      <c r="N38" s="299"/>
      <c r="O38" s="128"/>
      <c r="P38" s="164"/>
      <c r="Q38" s="164"/>
      <c r="R38" s="164"/>
      <c r="S38" s="129"/>
    </row>
    <row r="39" spans="1:24" ht="18.75">
      <c r="A39" s="274" t="s">
        <v>33</v>
      </c>
      <c r="B39" s="275"/>
      <c r="C39" s="268"/>
      <c r="D39" s="269"/>
      <c r="E39" s="269"/>
      <c r="F39" s="270"/>
      <c r="G39" s="43">
        <f>SUM(G22:G38)</f>
        <v>43380.08</v>
      </c>
      <c r="H39" s="276">
        <f>SUM(H22:K38)</f>
        <v>28624.445806451615</v>
      </c>
      <c r="I39" s="269"/>
      <c r="J39" s="269"/>
      <c r="K39" s="270"/>
      <c r="L39" s="260">
        <f>G39-H39</f>
        <v>14755.634193548387</v>
      </c>
      <c r="M39" s="260"/>
      <c r="N39" s="20">
        <v>1</v>
      </c>
      <c r="O39" s="128"/>
      <c r="P39" s="164"/>
      <c r="Q39" s="164"/>
      <c r="R39" s="164"/>
      <c r="S39" s="129"/>
    </row>
    <row r="40" spans="1:24" ht="15.75">
      <c r="A40" s="153" t="s">
        <v>39</v>
      </c>
      <c r="B40" s="153"/>
      <c r="C40" s="153"/>
      <c r="D40" s="153"/>
      <c r="E40" s="153"/>
      <c r="F40" s="153"/>
      <c r="G40" s="153"/>
      <c r="H40" s="153"/>
      <c r="I40" s="153"/>
      <c r="J40" s="153"/>
      <c r="K40" s="153"/>
      <c r="L40" s="153"/>
      <c r="M40" s="153"/>
      <c r="N40" s="11"/>
      <c r="O40" s="123"/>
      <c r="P40" s="267"/>
      <c r="Q40" s="267"/>
      <c r="R40" s="267"/>
      <c r="S40" s="124"/>
    </row>
    <row r="41" spans="1:24" ht="73.5" customHeight="1">
      <c r="A41" s="172"/>
      <c r="B41" s="172"/>
      <c r="C41" s="277" t="s">
        <v>35</v>
      </c>
      <c r="D41" s="278"/>
      <c r="E41" s="278"/>
      <c r="F41" s="279"/>
      <c r="G41" s="48" t="s">
        <v>36</v>
      </c>
      <c r="H41" s="280" t="s">
        <v>37</v>
      </c>
      <c r="I41" s="281"/>
      <c r="J41" s="281"/>
      <c r="K41" s="282"/>
      <c r="L41" s="280" t="s">
        <v>38</v>
      </c>
      <c r="M41" s="282"/>
      <c r="N41" s="52"/>
      <c r="O41" s="48" t="s">
        <v>70</v>
      </c>
      <c r="P41" s="48" t="s">
        <v>71</v>
      </c>
      <c r="Q41" s="48" t="s">
        <v>61</v>
      </c>
      <c r="R41" s="48" t="s">
        <v>188</v>
      </c>
      <c r="S41" s="1"/>
    </row>
    <row r="42" spans="1:24" ht="15" customHeight="1">
      <c r="A42" s="162" t="s">
        <v>34</v>
      </c>
      <c r="B42" s="162"/>
      <c r="C42" s="210" t="s">
        <v>93</v>
      </c>
      <c r="D42" s="210"/>
      <c r="E42" s="210"/>
      <c r="F42" s="210"/>
      <c r="G42" s="49">
        <v>1879.27</v>
      </c>
      <c r="H42" s="283">
        <f>$G42/$J$13*$J$14</f>
        <v>1252.8466666666666</v>
      </c>
      <c r="I42" s="284"/>
      <c r="J42" s="284"/>
      <c r="K42" s="285"/>
      <c r="L42" s="283">
        <f>G42-H42</f>
        <v>626.4233333333334</v>
      </c>
      <c r="M42" s="285"/>
      <c r="N42" s="298"/>
      <c r="O42" s="311">
        <f>H42+H43</f>
        <v>2107.06</v>
      </c>
      <c r="P42" s="1"/>
      <c r="Q42" s="194">
        <f>L42+L43</f>
        <v>1053.5300000000002</v>
      </c>
      <c r="R42" s="1"/>
      <c r="S42" s="1"/>
    </row>
    <row r="43" spans="1:24" ht="15.75">
      <c r="A43" s="162"/>
      <c r="B43" s="162"/>
      <c r="C43" s="210" t="s">
        <v>92</v>
      </c>
      <c r="D43" s="210"/>
      <c r="E43" s="210"/>
      <c r="F43" s="210"/>
      <c r="G43" s="49">
        <v>1281.32</v>
      </c>
      <c r="H43" s="283">
        <f t="shared" ref="H43:H45" si="2">$G43/$J$13*$J$14</f>
        <v>854.21333333333325</v>
      </c>
      <c r="I43" s="284"/>
      <c r="J43" s="284"/>
      <c r="K43" s="285"/>
      <c r="L43" s="283">
        <f t="shared" ref="L43:L45" si="3">G43-H43</f>
        <v>427.10666666666668</v>
      </c>
      <c r="M43" s="285"/>
      <c r="N43" s="299"/>
      <c r="O43" s="312"/>
      <c r="P43" s="1"/>
      <c r="Q43" s="156"/>
      <c r="R43" s="1"/>
      <c r="S43" s="1"/>
    </row>
    <row r="44" spans="1:24" ht="15.75">
      <c r="A44" s="162"/>
      <c r="B44" s="162"/>
      <c r="C44" s="210" t="s">
        <v>94</v>
      </c>
      <c r="D44" s="210"/>
      <c r="E44" s="210"/>
      <c r="F44" s="210"/>
      <c r="G44" s="49">
        <v>1537.58</v>
      </c>
      <c r="H44" s="283">
        <f t="shared" si="2"/>
        <v>1025.0533333333333</v>
      </c>
      <c r="I44" s="284"/>
      <c r="J44" s="284"/>
      <c r="K44" s="285"/>
      <c r="L44" s="283">
        <f t="shared" si="3"/>
        <v>512.52666666666664</v>
      </c>
      <c r="M44" s="285"/>
      <c r="N44" s="299"/>
      <c r="O44" s="1"/>
      <c r="P44" s="311">
        <f>H44+H45</f>
        <v>1594.5266666666666</v>
      </c>
      <c r="Q44" s="1"/>
      <c r="R44" s="195">
        <f>L44+L45</f>
        <v>797.26333333333332</v>
      </c>
      <c r="S44" s="242">
        <v>2</v>
      </c>
      <c r="T44" s="10"/>
      <c r="U44" s="10"/>
      <c r="V44" s="10"/>
      <c r="W44" s="10"/>
      <c r="X44" s="10"/>
    </row>
    <row r="45" spans="1:24" ht="15.75">
      <c r="A45" s="162"/>
      <c r="B45" s="162"/>
      <c r="C45" s="210" t="s">
        <v>91</v>
      </c>
      <c r="D45" s="210"/>
      <c r="E45" s="210"/>
      <c r="F45" s="210"/>
      <c r="G45" s="49">
        <v>854.21</v>
      </c>
      <c r="H45" s="283">
        <f t="shared" si="2"/>
        <v>569.47333333333336</v>
      </c>
      <c r="I45" s="284"/>
      <c r="J45" s="284"/>
      <c r="K45" s="285"/>
      <c r="L45" s="283">
        <f t="shared" si="3"/>
        <v>284.73666666666668</v>
      </c>
      <c r="M45" s="285"/>
      <c r="N45" s="299"/>
      <c r="O45" s="1"/>
      <c r="P45" s="312"/>
      <c r="Q45" s="1"/>
      <c r="R45" s="158"/>
      <c r="S45" s="242"/>
      <c r="T45" s="10"/>
      <c r="U45" s="10"/>
      <c r="V45" s="10"/>
      <c r="W45" s="10"/>
      <c r="X45" s="10"/>
    </row>
    <row r="46" spans="1:24" ht="15.75">
      <c r="A46" s="274" t="s">
        <v>33</v>
      </c>
      <c r="B46" s="275"/>
      <c r="C46" s="287"/>
      <c r="D46" s="288"/>
      <c r="E46" s="288"/>
      <c r="F46" s="289"/>
      <c r="G46" s="49"/>
      <c r="H46" s="283"/>
      <c r="I46" s="284"/>
      <c r="J46" s="284"/>
      <c r="K46" s="285"/>
      <c r="L46" s="283">
        <f>SUM(L42:M45)</f>
        <v>1850.7933333333335</v>
      </c>
      <c r="M46" s="285"/>
      <c r="N46" s="12"/>
      <c r="O46" s="128"/>
      <c r="P46" s="164"/>
      <c r="Q46" s="164"/>
      <c r="R46" s="164"/>
      <c r="S46" s="129"/>
    </row>
    <row r="47" spans="1:24" ht="15.75">
      <c r="A47" s="153" t="s">
        <v>44</v>
      </c>
      <c r="B47" s="153"/>
      <c r="C47" s="153"/>
      <c r="D47" s="153"/>
      <c r="E47" s="153"/>
      <c r="F47" s="153"/>
      <c r="G47" s="153"/>
      <c r="H47" s="153"/>
      <c r="I47" s="153"/>
      <c r="J47" s="153"/>
      <c r="K47" s="153"/>
      <c r="L47" s="153"/>
      <c r="M47" s="153"/>
      <c r="N47" s="12"/>
      <c r="O47" s="128"/>
      <c r="P47" s="164"/>
      <c r="Q47" s="164"/>
      <c r="R47" s="164"/>
      <c r="S47" s="129"/>
    </row>
    <row r="48" spans="1:24" ht="15" customHeight="1">
      <c r="A48" s="150" t="s">
        <v>45</v>
      </c>
      <c r="B48" s="150"/>
      <c r="C48" s="170" t="s">
        <v>46</v>
      </c>
      <c r="D48" s="170"/>
      <c r="E48" s="170"/>
      <c r="F48" s="170"/>
      <c r="G48" s="172" t="s">
        <v>47</v>
      </c>
      <c r="H48" s="314" t="s">
        <v>65</v>
      </c>
      <c r="I48" s="315"/>
      <c r="J48" s="314" t="s">
        <v>106</v>
      </c>
      <c r="K48" s="315"/>
      <c r="L48" s="172" t="s">
        <v>48</v>
      </c>
      <c r="M48" s="172"/>
      <c r="N48" s="301"/>
      <c r="O48" s="128"/>
      <c r="P48" s="164"/>
      <c r="Q48" s="164"/>
      <c r="R48" s="164"/>
      <c r="S48" s="129"/>
    </row>
    <row r="49" spans="1:19" ht="66" customHeight="1">
      <c r="A49" s="150"/>
      <c r="B49" s="150"/>
      <c r="C49" s="170"/>
      <c r="D49" s="170"/>
      <c r="E49" s="170"/>
      <c r="F49" s="170"/>
      <c r="G49" s="172"/>
      <c r="H49" s="316"/>
      <c r="I49" s="317"/>
      <c r="J49" s="316"/>
      <c r="K49" s="317"/>
      <c r="L49" s="172"/>
      <c r="M49" s="172"/>
      <c r="N49" s="302"/>
      <c r="O49" s="128"/>
      <c r="P49" s="164"/>
      <c r="Q49" s="164"/>
      <c r="R49" s="164"/>
      <c r="S49" s="129"/>
    </row>
    <row r="50" spans="1:19" ht="15.75">
      <c r="A50" s="150"/>
      <c r="B50" s="150"/>
      <c r="C50" s="142" t="s">
        <v>49</v>
      </c>
      <c r="D50" s="142"/>
      <c r="E50" s="142"/>
      <c r="F50" s="142"/>
      <c r="G50" s="50">
        <v>3010.38</v>
      </c>
      <c r="H50" s="276">
        <f>H32-(H44+H45)</f>
        <v>12590.957204301076</v>
      </c>
      <c r="I50" s="313"/>
      <c r="J50" s="276">
        <f>(H50*J16)-D12</f>
        <v>1119.0973528493896</v>
      </c>
      <c r="K50" s="313"/>
      <c r="L50" s="214">
        <f>IF(J50&lt;=0,G50,G50-J50)</f>
        <v>1891.2826471506105</v>
      </c>
      <c r="M50" s="214"/>
      <c r="N50" s="298"/>
      <c r="O50" s="128"/>
      <c r="P50" s="164"/>
      <c r="Q50" s="164"/>
      <c r="R50" s="164"/>
      <c r="S50" s="129"/>
    </row>
    <row r="51" spans="1:19" ht="15.75">
      <c r="A51" s="150"/>
      <c r="B51" s="150"/>
      <c r="C51" s="142" t="s">
        <v>50</v>
      </c>
      <c r="D51" s="142"/>
      <c r="E51" s="142"/>
      <c r="F51" s="142"/>
      <c r="G51" s="50">
        <v>213.81</v>
      </c>
      <c r="H51" s="276"/>
      <c r="I51" s="313"/>
      <c r="J51" s="276">
        <f>G51</f>
        <v>213.81</v>
      </c>
      <c r="K51" s="313"/>
      <c r="L51" s="214">
        <f>G51-J51</f>
        <v>0</v>
      </c>
      <c r="M51" s="214"/>
      <c r="N51" s="300"/>
      <c r="O51" s="128"/>
      <c r="P51" s="164"/>
      <c r="Q51" s="164"/>
      <c r="R51" s="164"/>
      <c r="S51" s="129"/>
    </row>
    <row r="52" spans="1:19" ht="18.75">
      <c r="A52" s="158" t="s">
        <v>33</v>
      </c>
      <c r="B52" s="158"/>
      <c r="C52" s="141"/>
      <c r="D52" s="141"/>
      <c r="E52" s="141"/>
      <c r="F52" s="141"/>
      <c r="G52" s="50"/>
      <c r="H52" s="214"/>
      <c r="I52" s="214"/>
      <c r="J52" s="214"/>
      <c r="K52" s="214"/>
      <c r="L52" s="260">
        <f>SUM(L50+L51)</f>
        <v>1891.2826471506105</v>
      </c>
      <c r="M52" s="260"/>
      <c r="N52" s="20">
        <v>3</v>
      </c>
      <c r="O52" s="128"/>
      <c r="P52" s="164"/>
      <c r="Q52" s="164"/>
      <c r="R52" s="164"/>
      <c r="S52" s="129"/>
    </row>
    <row r="53" spans="1:19" ht="18.75" customHeight="1">
      <c r="A53" s="153" t="s">
        <v>117</v>
      </c>
      <c r="B53" s="153"/>
      <c r="C53" s="153"/>
      <c r="D53" s="153"/>
      <c r="E53" s="153"/>
      <c r="F53" s="153"/>
      <c r="G53" s="153"/>
      <c r="H53" s="153"/>
      <c r="I53" s="153"/>
      <c r="J53" s="153"/>
      <c r="K53" s="153"/>
      <c r="L53" s="153"/>
      <c r="M53" s="153"/>
      <c r="N53" s="41"/>
      <c r="O53" s="128"/>
      <c r="P53" s="164"/>
      <c r="Q53" s="164"/>
      <c r="R53" s="164"/>
      <c r="S53" s="129"/>
    </row>
    <row r="54" spans="1:19">
      <c r="A54" s="150" t="s">
        <v>103</v>
      </c>
      <c r="B54" s="150"/>
      <c r="C54" s="256" t="s">
        <v>72</v>
      </c>
      <c r="D54" s="257"/>
      <c r="E54" s="257"/>
      <c r="F54" s="257"/>
      <c r="G54" s="171">
        <f>L39-(R44+L52)</f>
        <v>12067.088213064442</v>
      </c>
      <c r="H54" s="171"/>
      <c r="I54" s="171"/>
      <c r="J54" s="171"/>
      <c r="K54" s="171"/>
      <c r="L54" s="171"/>
      <c r="M54" s="171"/>
      <c r="N54" s="196"/>
      <c r="O54" s="128"/>
      <c r="P54" s="164"/>
      <c r="Q54" s="164"/>
      <c r="R54" s="164"/>
      <c r="S54" s="129"/>
    </row>
    <row r="55" spans="1:19">
      <c r="A55" s="150"/>
      <c r="B55" s="150"/>
      <c r="C55" s="257"/>
      <c r="D55" s="257"/>
      <c r="E55" s="257"/>
      <c r="F55" s="257"/>
      <c r="G55" s="171"/>
      <c r="H55" s="171"/>
      <c r="I55" s="171"/>
      <c r="J55" s="171"/>
      <c r="K55" s="171"/>
      <c r="L55" s="171"/>
      <c r="M55" s="171"/>
      <c r="N55" s="197"/>
      <c r="O55" s="123"/>
      <c r="P55" s="267"/>
      <c r="Q55" s="267"/>
      <c r="R55" s="267"/>
      <c r="S55" s="124"/>
    </row>
    <row r="58" spans="1:19" ht="42.75" customHeight="1">
      <c r="A58" s="238" t="s">
        <v>182</v>
      </c>
      <c r="B58" s="238"/>
      <c r="C58" s="238"/>
      <c r="D58" s="238"/>
      <c r="F58" s="239" t="s">
        <v>183</v>
      </c>
      <c r="G58" s="239"/>
      <c r="H58" s="239"/>
      <c r="I58" s="239"/>
      <c r="J58" s="239"/>
      <c r="L58" s="192" t="s">
        <v>186</v>
      </c>
      <c r="M58" s="192"/>
      <c r="N58" s="192"/>
      <c r="O58" s="192"/>
    </row>
    <row r="59" spans="1:19">
      <c r="A59" s="163" t="s">
        <v>54</v>
      </c>
      <c r="B59" s="163"/>
      <c r="C59" s="163"/>
      <c r="D59" s="93">
        <f>H32</f>
        <v>14185.483870967742</v>
      </c>
      <c r="F59" s="163" t="s">
        <v>65</v>
      </c>
      <c r="G59" s="163"/>
      <c r="H59" s="163"/>
      <c r="I59" s="163"/>
      <c r="J59" s="93">
        <f>D16/D13*D14</f>
        <v>12642.393548387097</v>
      </c>
    </row>
    <row r="60" spans="1:19">
      <c r="A60" s="163" t="s">
        <v>55</v>
      </c>
      <c r="B60" s="163"/>
      <c r="C60" s="163"/>
      <c r="D60" s="93">
        <f>H44+H45</f>
        <v>1594.5266666666666</v>
      </c>
      <c r="F60" s="167" t="s">
        <v>66</v>
      </c>
      <c r="G60" s="167"/>
      <c r="H60" s="167"/>
      <c r="I60" s="167"/>
      <c r="J60" s="93">
        <f>(J59*J16)-D12</f>
        <v>1132.985161290323</v>
      </c>
    </row>
    <row r="61" spans="1:19" ht="37.5">
      <c r="A61" s="163" t="s">
        <v>56</v>
      </c>
      <c r="B61" s="163"/>
      <c r="C61" s="163"/>
      <c r="D61" s="93">
        <f>D59-D60</f>
        <v>12590.957204301076</v>
      </c>
      <c r="F61" s="163" t="s">
        <v>67</v>
      </c>
      <c r="G61" s="163"/>
      <c r="H61" s="163"/>
      <c r="I61" s="163"/>
      <c r="J61" s="95">
        <f>IF(J60&lt;=0,G50,G50-J60)</f>
        <v>1877.3948387096771</v>
      </c>
      <c r="K61" s="99" t="s">
        <v>184</v>
      </c>
    </row>
    <row r="62" spans="1:19">
      <c r="A62" s="163" t="s">
        <v>57</v>
      </c>
      <c r="B62" s="163"/>
      <c r="C62" s="163"/>
      <c r="D62" s="94">
        <v>0.27</v>
      </c>
      <c r="F62" s="164"/>
      <c r="G62" s="164"/>
      <c r="H62" s="164"/>
      <c r="I62" s="5"/>
    </row>
    <row r="63" spans="1:19">
      <c r="A63" s="163" t="s">
        <v>58</v>
      </c>
      <c r="B63" s="163"/>
      <c r="C63" s="163"/>
      <c r="D63" s="93">
        <f>(D61*D62)-D12</f>
        <v>1119.0984451612908</v>
      </c>
      <c r="F63" s="164"/>
      <c r="G63" s="164"/>
      <c r="H63" s="164"/>
      <c r="I63" s="4"/>
    </row>
    <row r="64" spans="1:19" ht="30">
      <c r="A64" s="163" t="s">
        <v>59</v>
      </c>
      <c r="B64" s="163"/>
      <c r="C64" s="163"/>
      <c r="D64" s="95">
        <f>IF(D63&lt;=0,G50,G50-D63)</f>
        <v>1891.2815548387093</v>
      </c>
      <c r="E64" s="97" t="s">
        <v>185</v>
      </c>
      <c r="F64" s="164"/>
      <c r="G64" s="164"/>
      <c r="H64" s="164"/>
      <c r="I64" s="4"/>
    </row>
  </sheetData>
  <mergeCells count="191">
    <mergeCell ref="L58:O58"/>
    <mergeCell ref="A1:S1"/>
    <mergeCell ref="A53:M53"/>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A39:B39"/>
    <mergeCell ref="C39:F39"/>
    <mergeCell ref="H39:K39"/>
    <mergeCell ref="L39:M39"/>
    <mergeCell ref="A22:B38"/>
    <mergeCell ref="C22:F22"/>
    <mergeCell ref="H22:K22"/>
    <mergeCell ref="L22:M22"/>
    <mergeCell ref="C38:F38"/>
    <mergeCell ref="H38:K38"/>
    <mergeCell ref="L38:M38"/>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5"/>
    <mergeCell ref="C42:F42"/>
    <mergeCell ref="H42:K42"/>
    <mergeCell ref="L42:M42"/>
    <mergeCell ref="R44:R45"/>
    <mergeCell ref="S44:S45"/>
    <mergeCell ref="C45:F45"/>
    <mergeCell ref="H45:K45"/>
    <mergeCell ref="L45:M45"/>
    <mergeCell ref="O46:S55"/>
    <mergeCell ref="L48:M49"/>
    <mergeCell ref="N42:N45"/>
    <mergeCell ref="O42:O43"/>
    <mergeCell ref="Q42:Q43"/>
    <mergeCell ref="C43:F43"/>
    <mergeCell ref="H43:K43"/>
    <mergeCell ref="L43:M43"/>
    <mergeCell ref="C44:F44"/>
    <mergeCell ref="H44:K44"/>
    <mergeCell ref="L44:M44"/>
    <mergeCell ref="P44:P45"/>
    <mergeCell ref="N50:N51"/>
    <mergeCell ref="N48:N49"/>
    <mergeCell ref="A46:B46"/>
    <mergeCell ref="C46:F46"/>
    <mergeCell ref="H46:K46"/>
    <mergeCell ref="L46:M46"/>
    <mergeCell ref="A47:M47"/>
    <mergeCell ref="A48:B51"/>
    <mergeCell ref="C48:F49"/>
    <mergeCell ref="G48:G49"/>
    <mergeCell ref="H48:I49"/>
    <mergeCell ref="J48:K49"/>
    <mergeCell ref="C50:F50"/>
    <mergeCell ref="H50:I50"/>
    <mergeCell ref="J50:K50"/>
    <mergeCell ref="L50:M50"/>
    <mergeCell ref="C51:F51"/>
    <mergeCell ref="H51:I51"/>
    <mergeCell ref="J51:K51"/>
    <mergeCell ref="L51:M51"/>
    <mergeCell ref="U1:V1"/>
    <mergeCell ref="A2:S2"/>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2:B52"/>
    <mergeCell ref="C52:F52"/>
    <mergeCell ref="H52:K52"/>
    <mergeCell ref="L52:M52"/>
    <mergeCell ref="A54:B55"/>
    <mergeCell ref="C54:F55"/>
    <mergeCell ref="G54:M55"/>
  </mergeCells>
  <hyperlinks>
    <hyperlink ref="U1:V1" location="İÇİNDEKİLER!A1" display="İÇİNDEKİLER" xr:uid="{00000000-0004-0000-08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65"/>
  <sheetViews>
    <sheetView topLeftCell="A43" zoomScale="90" zoomScaleNormal="90" workbookViewId="0">
      <selection activeCell="O47" sqref="O47:S56"/>
    </sheetView>
  </sheetViews>
  <sheetFormatPr defaultRowHeight="15"/>
  <cols>
    <col min="3" max="3" width="17.28515625" customWidth="1"/>
    <col min="7" max="7" width="11.140625" customWidth="1"/>
    <col min="13" max="14" width="6.85546875" customWidth="1"/>
    <col min="15" max="15" width="10.85546875" customWidth="1"/>
    <col min="16" max="16" width="10.140625" customWidth="1"/>
    <col min="17" max="17" width="13.85546875" customWidth="1"/>
    <col min="18" max="18" width="12.5703125" customWidth="1"/>
    <col min="19" max="19" width="2.5703125" customWidth="1"/>
    <col min="20" max="20" width="6" customWidth="1"/>
    <col min="21" max="21" width="8.42578125" customWidth="1"/>
    <col min="22" max="22" width="9.140625" customWidth="1"/>
    <col min="23" max="24" width="6" customWidth="1"/>
  </cols>
  <sheetData>
    <row r="1" spans="1:35" ht="42.6" customHeight="1">
      <c r="A1" s="223" t="s">
        <v>169</v>
      </c>
      <c r="B1" s="224"/>
      <c r="C1" s="224"/>
      <c r="D1" s="224"/>
      <c r="E1" s="224"/>
      <c r="F1" s="224"/>
      <c r="G1" s="224"/>
      <c r="H1" s="224"/>
      <c r="I1" s="224"/>
      <c r="J1" s="224"/>
      <c r="K1" s="224"/>
      <c r="L1" s="224"/>
      <c r="M1" s="224"/>
      <c r="N1" s="224"/>
      <c r="O1" s="224"/>
      <c r="P1" s="224"/>
      <c r="Q1" s="224"/>
      <c r="R1" s="224"/>
      <c r="S1" s="225"/>
      <c r="T1" s="42"/>
      <c r="U1" s="114" t="s">
        <v>175</v>
      </c>
      <c r="V1" s="114"/>
      <c r="W1" s="42"/>
      <c r="X1" s="42"/>
      <c r="Y1" s="42"/>
      <c r="Z1" s="42"/>
      <c r="AA1" s="42"/>
      <c r="AB1" s="42"/>
      <c r="AC1" s="42"/>
      <c r="AD1" s="42"/>
      <c r="AE1" s="42"/>
      <c r="AF1" s="42"/>
      <c r="AG1" s="42"/>
      <c r="AH1" s="42"/>
      <c r="AI1" s="42"/>
    </row>
    <row r="2" spans="1:35" ht="28.5" customHeight="1" thickBot="1">
      <c r="A2" s="220" t="s">
        <v>155</v>
      </c>
      <c r="B2" s="221"/>
      <c r="C2" s="221"/>
      <c r="D2" s="221"/>
      <c r="E2" s="221"/>
      <c r="F2" s="221"/>
      <c r="G2" s="221"/>
      <c r="H2" s="221"/>
      <c r="I2" s="221"/>
      <c r="J2" s="221"/>
      <c r="K2" s="221"/>
      <c r="L2" s="221"/>
      <c r="M2" s="221"/>
      <c r="N2" s="221"/>
      <c r="O2" s="221"/>
      <c r="P2" s="221"/>
      <c r="Q2" s="221"/>
      <c r="R2" s="221"/>
      <c r="S2" s="222"/>
      <c r="T2" s="42"/>
      <c r="U2" s="42"/>
      <c r="V2" s="42"/>
      <c r="W2" s="42"/>
      <c r="X2" s="42"/>
      <c r="Y2" s="42"/>
      <c r="Z2" s="42"/>
      <c r="AA2" s="42"/>
      <c r="AB2" s="42"/>
      <c r="AC2" s="42"/>
      <c r="AD2" s="42"/>
      <c r="AE2" s="42"/>
      <c r="AF2" s="42"/>
      <c r="AG2" s="42"/>
      <c r="AH2" s="42"/>
      <c r="AI2" s="42"/>
    </row>
    <row r="3" spans="1:35" ht="28.5" customHeight="1">
      <c r="A3" s="65"/>
      <c r="B3" s="65"/>
      <c r="C3" s="65"/>
      <c r="D3" s="65"/>
      <c r="E3" s="65"/>
      <c r="F3" s="65"/>
      <c r="G3" s="65"/>
      <c r="H3" s="65"/>
      <c r="I3" s="65"/>
      <c r="J3" s="65"/>
      <c r="K3" s="65"/>
      <c r="L3" s="65"/>
      <c r="M3" s="65"/>
      <c r="N3" s="65"/>
      <c r="O3" s="65"/>
      <c r="P3" s="65"/>
      <c r="Q3" s="65"/>
      <c r="R3" s="65"/>
      <c r="S3" s="65"/>
      <c r="T3" s="42"/>
      <c r="U3" s="42"/>
      <c r="V3" s="42"/>
      <c r="W3" s="42"/>
      <c r="X3" s="42"/>
      <c r="Y3" s="42"/>
      <c r="Z3" s="42"/>
      <c r="AA3" s="42"/>
      <c r="AB3" s="42"/>
      <c r="AC3" s="42"/>
      <c r="AD3" s="42"/>
      <c r="AE3" s="42"/>
      <c r="AF3" s="42"/>
      <c r="AG3" s="42"/>
      <c r="AH3" s="42"/>
      <c r="AI3" s="42"/>
    </row>
    <row r="4" spans="1:35" ht="28.5" customHeight="1">
      <c r="A4" s="216" t="s">
        <v>0</v>
      </c>
      <c r="B4" s="217"/>
      <c r="C4" s="217"/>
      <c r="D4" s="217"/>
      <c r="E4" s="217"/>
      <c r="F4" s="217"/>
      <c r="G4" s="217"/>
      <c r="H4" s="217"/>
      <c r="I4" s="217"/>
      <c r="J4" s="217"/>
      <c r="K4" s="217"/>
      <c r="L4" s="217"/>
      <c r="M4" s="217"/>
      <c r="N4" s="217"/>
      <c r="O4" s="217"/>
      <c r="P4" s="217"/>
      <c r="Q4" s="217"/>
      <c r="R4" s="217"/>
      <c r="S4" s="218"/>
    </row>
    <row r="5" spans="1:35" ht="18.75">
      <c r="A5" s="139" t="s">
        <v>1</v>
      </c>
      <c r="B5" s="139"/>
      <c r="C5" s="139"/>
      <c r="D5" s="139"/>
      <c r="E5" s="139"/>
      <c r="F5" s="139"/>
      <c r="G5" s="139"/>
      <c r="H5" s="139"/>
      <c r="I5" s="139"/>
      <c r="J5" s="139"/>
      <c r="K5" s="139"/>
      <c r="L5" s="139"/>
      <c r="M5" s="139"/>
      <c r="N5" s="303"/>
      <c r="O5" s="125"/>
      <c r="P5" s="125"/>
      <c r="Q5" s="125"/>
      <c r="R5" s="125"/>
      <c r="S5" s="125"/>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45231</v>
      </c>
      <c r="K10" s="141"/>
      <c r="L10" s="141"/>
      <c r="M10" s="141"/>
      <c r="N10" s="304"/>
      <c r="O10" s="128"/>
      <c r="P10" s="164"/>
      <c r="Q10" s="164"/>
      <c r="R10" s="164"/>
      <c r="S10" s="129"/>
    </row>
    <row r="11" spans="1:35" ht="15" customHeight="1">
      <c r="A11" s="142" t="s">
        <v>12</v>
      </c>
      <c r="B11" s="142"/>
      <c r="C11" s="142"/>
      <c r="D11" s="148">
        <v>45264</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29"/>
    </row>
    <row r="13" spans="1:35" ht="15" customHeight="1">
      <c r="A13" s="249" t="s">
        <v>41</v>
      </c>
      <c r="B13" s="250"/>
      <c r="C13" s="251"/>
      <c r="D13" s="268">
        <v>30</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20</v>
      </c>
      <c r="E14" s="269"/>
      <c r="F14" s="270"/>
      <c r="G14" s="249" t="s">
        <v>43</v>
      </c>
      <c r="H14" s="250"/>
      <c r="I14" s="251"/>
      <c r="J14" s="268">
        <f>D14</f>
        <v>20</v>
      </c>
      <c r="K14" s="269"/>
      <c r="L14" s="269"/>
      <c r="M14" s="270"/>
      <c r="N14" s="304"/>
      <c r="O14" s="128"/>
      <c r="P14" s="164"/>
      <c r="Q14" s="164"/>
      <c r="R14" s="164"/>
      <c r="S14" s="129"/>
    </row>
    <row r="15" spans="1:35" ht="15" customHeight="1">
      <c r="A15" s="249" t="s">
        <v>69</v>
      </c>
      <c r="B15" s="250"/>
      <c r="C15" s="251"/>
      <c r="D15" s="268">
        <f>D13-D14</f>
        <v>10</v>
      </c>
      <c r="E15" s="269"/>
      <c r="F15" s="270"/>
      <c r="G15" s="249" t="s">
        <v>69</v>
      </c>
      <c r="H15" s="250"/>
      <c r="I15" s="251"/>
      <c r="J15" s="268">
        <f>J13-J14</f>
        <v>10</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324" t="s">
        <v>181</v>
      </c>
      <c r="B17" s="325"/>
      <c r="C17" s="326"/>
      <c r="D17" s="276">
        <f>G43*100/11</f>
        <v>17084.272727272728</v>
      </c>
      <c r="E17" s="327"/>
      <c r="F17" s="313"/>
      <c r="G17" s="268"/>
      <c r="H17" s="269"/>
      <c r="I17" s="270"/>
      <c r="J17" s="271"/>
      <c r="K17" s="272"/>
      <c r="L17" s="272"/>
      <c r="M17" s="273"/>
      <c r="N17" s="304"/>
      <c r="O17" s="128"/>
      <c r="P17" s="164"/>
      <c r="Q17" s="164"/>
      <c r="R17" s="164"/>
      <c r="S17" s="129"/>
    </row>
    <row r="18" spans="1:19" ht="29.25" customHeight="1">
      <c r="A18" s="155" t="s">
        <v>8</v>
      </c>
      <c r="B18" s="155"/>
      <c r="C18" s="155"/>
      <c r="D18" s="156"/>
      <c r="E18" s="156"/>
      <c r="F18" s="156"/>
      <c r="G18" s="156"/>
      <c r="H18" s="156"/>
      <c r="I18" s="156"/>
      <c r="J18" s="156"/>
      <c r="K18" s="156"/>
      <c r="L18" s="156"/>
      <c r="M18" s="156"/>
      <c r="N18" s="305"/>
      <c r="O18" s="123"/>
      <c r="P18" s="267"/>
      <c r="Q18" s="267"/>
      <c r="R18" s="267"/>
      <c r="S18" s="124"/>
    </row>
    <row r="19" spans="1:19" ht="15.75">
      <c r="A19" s="153" t="s">
        <v>15</v>
      </c>
      <c r="B19" s="153"/>
      <c r="C19" s="153"/>
      <c r="D19" s="153"/>
      <c r="E19" s="153"/>
      <c r="F19" s="153"/>
      <c r="G19" s="153"/>
      <c r="H19" s="153"/>
      <c r="I19" s="153"/>
      <c r="J19" s="153"/>
      <c r="K19" s="153"/>
      <c r="L19" s="153"/>
      <c r="M19" s="153"/>
      <c r="N19" s="11"/>
      <c r="O19" s="126"/>
      <c r="P19" s="293"/>
      <c r="Q19" s="293"/>
      <c r="R19" s="293"/>
      <c r="S19" s="127"/>
    </row>
    <row r="20" spans="1:19" ht="15" customHeight="1">
      <c r="A20" s="150"/>
      <c r="B20" s="150"/>
      <c r="C20" s="156"/>
      <c r="D20" s="156"/>
      <c r="E20" s="156"/>
      <c r="F20" s="156"/>
      <c r="G20" s="136" t="s">
        <v>30</v>
      </c>
      <c r="H20" s="213" t="s">
        <v>31</v>
      </c>
      <c r="I20" s="209"/>
      <c r="J20" s="209"/>
      <c r="K20" s="209"/>
      <c r="L20" s="213" t="s">
        <v>32</v>
      </c>
      <c r="M20" s="209"/>
      <c r="N20" s="295"/>
      <c r="O20" s="121"/>
      <c r="P20" s="294"/>
      <c r="Q20" s="294"/>
      <c r="R20" s="294"/>
      <c r="S20" s="122"/>
    </row>
    <row r="21" spans="1:19">
      <c r="A21" s="150"/>
      <c r="B21" s="150"/>
      <c r="C21" s="156"/>
      <c r="D21" s="156"/>
      <c r="E21" s="156"/>
      <c r="F21" s="156"/>
      <c r="G21" s="136"/>
      <c r="H21" s="209"/>
      <c r="I21" s="209"/>
      <c r="J21" s="209"/>
      <c r="K21" s="209"/>
      <c r="L21" s="209"/>
      <c r="M21" s="209"/>
      <c r="N21" s="296"/>
      <c r="O21" s="128"/>
      <c r="P21" s="164"/>
      <c r="Q21" s="164"/>
      <c r="R21" s="164"/>
      <c r="S21" s="129"/>
    </row>
    <row r="22" spans="1:19" ht="30" customHeight="1">
      <c r="A22" s="150"/>
      <c r="B22" s="150"/>
      <c r="C22" s="156"/>
      <c r="D22" s="156"/>
      <c r="E22" s="156"/>
      <c r="F22" s="156"/>
      <c r="G22" s="136"/>
      <c r="H22" s="209"/>
      <c r="I22" s="209"/>
      <c r="J22" s="209"/>
      <c r="K22" s="209"/>
      <c r="L22" s="209"/>
      <c r="M22" s="209"/>
      <c r="N22" s="297"/>
      <c r="O22" s="123"/>
      <c r="P22" s="267"/>
      <c r="Q22" s="267"/>
      <c r="R22" s="267"/>
      <c r="S22" s="124"/>
    </row>
    <row r="23" spans="1:19" ht="15" customHeight="1">
      <c r="A23" s="150" t="s">
        <v>16</v>
      </c>
      <c r="B23" s="150"/>
      <c r="C23" s="142" t="s">
        <v>17</v>
      </c>
      <c r="D23" s="142"/>
      <c r="E23" s="142"/>
      <c r="F23" s="142"/>
      <c r="G23" s="43">
        <v>0</v>
      </c>
      <c r="H23" s="214">
        <f>$G23/$D$13*$D$14</f>
        <v>0</v>
      </c>
      <c r="I23" s="214"/>
      <c r="J23" s="214"/>
      <c r="K23" s="214"/>
      <c r="L23" s="214">
        <f>G23-H23</f>
        <v>0</v>
      </c>
      <c r="M23" s="214"/>
      <c r="N23" s="298"/>
      <c r="O23" s="121"/>
      <c r="P23" s="294"/>
      <c r="Q23" s="294"/>
      <c r="R23" s="294"/>
      <c r="S23" s="122"/>
    </row>
    <row r="24" spans="1:19" ht="15.75">
      <c r="A24" s="150"/>
      <c r="B24" s="150"/>
      <c r="C24" s="142" t="s">
        <v>18</v>
      </c>
      <c r="D24" s="142"/>
      <c r="E24" s="142"/>
      <c r="F24" s="142"/>
      <c r="G24" s="43">
        <v>0</v>
      </c>
      <c r="H24" s="214">
        <f t="shared" ref="H24:H39" si="0">$G24/$D$13*$D$14</f>
        <v>0</v>
      </c>
      <c r="I24" s="214"/>
      <c r="J24" s="214"/>
      <c r="K24" s="214"/>
      <c r="L24" s="214">
        <f t="shared" ref="L24:L39" si="1">G24-H24</f>
        <v>0</v>
      </c>
      <c r="M24" s="214"/>
      <c r="N24" s="299"/>
      <c r="O24" s="128"/>
      <c r="P24" s="164"/>
      <c r="Q24" s="164"/>
      <c r="R24" s="164"/>
      <c r="S24" s="129"/>
    </row>
    <row r="25" spans="1:19" ht="15.75">
      <c r="A25" s="150"/>
      <c r="B25" s="150"/>
      <c r="C25" s="142" t="s">
        <v>19</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20</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142" t="s">
        <v>21</v>
      </c>
      <c r="D27" s="142"/>
      <c r="E27" s="142"/>
      <c r="F27" s="142"/>
      <c r="G27" s="43">
        <v>0</v>
      </c>
      <c r="H27" s="214">
        <f t="shared" si="0"/>
        <v>0</v>
      </c>
      <c r="I27" s="214"/>
      <c r="J27" s="214"/>
      <c r="K27" s="214"/>
      <c r="L27" s="214">
        <f t="shared" si="1"/>
        <v>0</v>
      </c>
      <c r="M27" s="214"/>
      <c r="N27" s="299"/>
      <c r="O27" s="128"/>
      <c r="P27" s="164"/>
      <c r="Q27" s="164"/>
      <c r="R27" s="164"/>
      <c r="S27" s="129"/>
    </row>
    <row r="28" spans="1:19" ht="15.75">
      <c r="A28" s="150"/>
      <c r="B28" s="150"/>
      <c r="C28" s="210" t="s">
        <v>100</v>
      </c>
      <c r="D28" s="210"/>
      <c r="E28" s="210"/>
      <c r="F28" s="210"/>
      <c r="G28" s="43">
        <v>1158.77</v>
      </c>
      <c r="H28" s="214">
        <f>G28</f>
        <v>1158.77</v>
      </c>
      <c r="I28" s="214"/>
      <c r="J28" s="214"/>
      <c r="K28" s="214"/>
      <c r="L28" s="214">
        <f t="shared" si="1"/>
        <v>0</v>
      </c>
      <c r="M28" s="214"/>
      <c r="N28" s="299"/>
      <c r="O28" s="128"/>
      <c r="P28" s="164"/>
      <c r="Q28" s="164"/>
      <c r="R28" s="164"/>
      <c r="S28" s="129"/>
    </row>
    <row r="29" spans="1:19" ht="15.75">
      <c r="A29" s="150"/>
      <c r="B29" s="150"/>
      <c r="C29" s="142" t="s">
        <v>101</v>
      </c>
      <c r="D29" s="142"/>
      <c r="E29" s="142"/>
      <c r="F29" s="142"/>
      <c r="G29" s="43">
        <v>637.25</v>
      </c>
      <c r="H29" s="214">
        <f>G29</f>
        <v>637.25</v>
      </c>
      <c r="I29" s="214"/>
      <c r="J29" s="214"/>
      <c r="K29" s="214"/>
      <c r="L29" s="214">
        <f t="shared" si="1"/>
        <v>0</v>
      </c>
      <c r="M29" s="214"/>
      <c r="N29" s="299"/>
      <c r="O29" s="128"/>
      <c r="P29" s="164"/>
      <c r="Q29" s="164"/>
      <c r="R29" s="164"/>
      <c r="S29" s="129"/>
    </row>
    <row r="30" spans="1:19" ht="15.75">
      <c r="A30" s="150"/>
      <c r="B30" s="150"/>
      <c r="C30" s="142" t="s">
        <v>107</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22</v>
      </c>
      <c r="D31" s="142"/>
      <c r="E31" s="142"/>
      <c r="F31" s="142"/>
      <c r="G31" s="43">
        <v>0</v>
      </c>
      <c r="H31" s="214">
        <f>G31</f>
        <v>0</v>
      </c>
      <c r="I31" s="214"/>
      <c r="J31" s="214"/>
      <c r="K31" s="214"/>
      <c r="L31" s="214">
        <f t="shared" si="1"/>
        <v>0</v>
      </c>
      <c r="M31" s="214"/>
      <c r="N31" s="299"/>
      <c r="O31" s="128"/>
      <c r="P31" s="164"/>
      <c r="Q31" s="164"/>
      <c r="R31" s="164"/>
      <c r="S31" s="129"/>
    </row>
    <row r="32" spans="1:19" ht="15.75">
      <c r="A32" s="150"/>
      <c r="B32" s="150"/>
      <c r="C32" s="142" t="s">
        <v>23</v>
      </c>
      <c r="D32" s="142"/>
      <c r="E32" s="142"/>
      <c r="F32" s="142"/>
      <c r="G32" s="43">
        <v>0</v>
      </c>
      <c r="H32" s="214">
        <f t="shared" si="0"/>
        <v>0</v>
      </c>
      <c r="I32" s="214"/>
      <c r="J32" s="214"/>
      <c r="K32" s="214"/>
      <c r="L32" s="214">
        <f t="shared" si="1"/>
        <v>0</v>
      </c>
      <c r="M32" s="214"/>
      <c r="N32" s="299"/>
      <c r="O32" s="128"/>
      <c r="P32" s="164"/>
      <c r="Q32" s="164"/>
      <c r="R32" s="164"/>
      <c r="S32" s="129"/>
    </row>
    <row r="33" spans="1:24" ht="15.75">
      <c r="A33" s="150"/>
      <c r="B33" s="150"/>
      <c r="C33" s="142" t="s">
        <v>24</v>
      </c>
      <c r="D33" s="142"/>
      <c r="E33" s="142"/>
      <c r="F33" s="142"/>
      <c r="G33" s="43">
        <v>21987.5</v>
      </c>
      <c r="H33" s="214">
        <f t="shared" si="0"/>
        <v>14658.333333333332</v>
      </c>
      <c r="I33" s="214"/>
      <c r="J33" s="214"/>
      <c r="K33" s="214"/>
      <c r="L33" s="214">
        <f t="shared" si="1"/>
        <v>7329.1666666666679</v>
      </c>
      <c r="M33" s="214"/>
      <c r="N33" s="299"/>
      <c r="O33" s="128"/>
      <c r="P33" s="164"/>
      <c r="Q33" s="164"/>
      <c r="R33" s="164"/>
      <c r="S33" s="129"/>
    </row>
    <row r="34" spans="1:24" ht="15.75">
      <c r="A34" s="150"/>
      <c r="B34" s="150"/>
      <c r="C34" s="142" t="s">
        <v>25</v>
      </c>
      <c r="D34" s="142"/>
      <c r="E34" s="142"/>
      <c r="F34" s="142"/>
      <c r="G34" s="43">
        <v>11457.67</v>
      </c>
      <c r="H34" s="214">
        <f t="shared" si="0"/>
        <v>7638.4466666666667</v>
      </c>
      <c r="I34" s="214"/>
      <c r="J34" s="214"/>
      <c r="K34" s="214"/>
      <c r="L34" s="214">
        <f t="shared" si="1"/>
        <v>3819.2233333333334</v>
      </c>
      <c r="M34" s="214"/>
      <c r="N34" s="299"/>
      <c r="O34" s="128"/>
      <c r="P34" s="164"/>
      <c r="Q34" s="164"/>
      <c r="R34" s="164"/>
      <c r="S34" s="129"/>
    </row>
    <row r="35" spans="1:24" ht="15.75">
      <c r="A35" s="150"/>
      <c r="B35" s="150"/>
      <c r="C35" s="142" t="s">
        <v>26</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27</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28</v>
      </c>
      <c r="D37" s="142"/>
      <c r="E37" s="142"/>
      <c r="F37" s="142"/>
      <c r="G37" s="43">
        <v>0</v>
      </c>
      <c r="H37" s="214">
        <f t="shared" si="0"/>
        <v>0</v>
      </c>
      <c r="I37" s="214"/>
      <c r="J37" s="214"/>
      <c r="K37" s="214"/>
      <c r="L37" s="214">
        <f t="shared" si="1"/>
        <v>0</v>
      </c>
      <c r="M37" s="214"/>
      <c r="N37" s="299"/>
      <c r="O37" s="128"/>
      <c r="P37" s="164"/>
      <c r="Q37" s="164"/>
      <c r="R37" s="164"/>
      <c r="S37" s="129"/>
    </row>
    <row r="38" spans="1:24" ht="15.75">
      <c r="A38" s="150"/>
      <c r="B38" s="150"/>
      <c r="C38" s="142" t="s">
        <v>51</v>
      </c>
      <c r="D38" s="142"/>
      <c r="E38" s="142"/>
      <c r="F38" s="142"/>
      <c r="G38" s="43">
        <v>8138.89</v>
      </c>
      <c r="H38" s="214">
        <f t="shared" si="0"/>
        <v>5425.9266666666663</v>
      </c>
      <c r="I38" s="214"/>
      <c r="J38" s="214"/>
      <c r="K38" s="214"/>
      <c r="L38" s="214">
        <f t="shared" si="1"/>
        <v>2712.963333333334</v>
      </c>
      <c r="M38" s="214"/>
      <c r="N38" s="299"/>
      <c r="O38" s="128"/>
      <c r="P38" s="164"/>
      <c r="Q38" s="164"/>
      <c r="R38" s="164"/>
      <c r="S38" s="129"/>
    </row>
    <row r="39" spans="1:24" ht="15.75">
      <c r="A39" s="150"/>
      <c r="B39" s="150"/>
      <c r="C39" s="142" t="s">
        <v>104</v>
      </c>
      <c r="D39" s="142"/>
      <c r="E39" s="142"/>
      <c r="F39" s="142"/>
      <c r="G39" s="43">
        <v>0</v>
      </c>
      <c r="H39" s="214">
        <f t="shared" si="0"/>
        <v>0</v>
      </c>
      <c r="I39" s="214"/>
      <c r="J39" s="214"/>
      <c r="K39" s="214"/>
      <c r="L39" s="214">
        <f t="shared" si="1"/>
        <v>0</v>
      </c>
      <c r="M39" s="214"/>
      <c r="N39" s="299"/>
      <c r="O39" s="128"/>
      <c r="P39" s="164"/>
      <c r="Q39" s="164"/>
      <c r="R39" s="164"/>
      <c r="S39" s="129"/>
    </row>
    <row r="40" spans="1:24" ht="18.75">
      <c r="A40" s="274" t="s">
        <v>33</v>
      </c>
      <c r="B40" s="275"/>
      <c r="C40" s="268"/>
      <c r="D40" s="269"/>
      <c r="E40" s="269"/>
      <c r="F40" s="270"/>
      <c r="G40" s="43">
        <f>SUM(G23:G39)</f>
        <v>43380.08</v>
      </c>
      <c r="H40" s="276">
        <f>SUM(H23:K39)</f>
        <v>29518.726666666666</v>
      </c>
      <c r="I40" s="269"/>
      <c r="J40" s="269"/>
      <c r="K40" s="270"/>
      <c r="L40" s="260">
        <f>G40-H40</f>
        <v>13861.353333333336</v>
      </c>
      <c r="M40" s="260"/>
      <c r="N40" s="20">
        <v>1</v>
      </c>
      <c r="O40" s="128"/>
      <c r="P40" s="164"/>
      <c r="Q40" s="164"/>
      <c r="R40" s="164"/>
      <c r="S40" s="129"/>
    </row>
    <row r="41" spans="1:24" ht="15.75">
      <c r="A41" s="153" t="s">
        <v>39</v>
      </c>
      <c r="B41" s="153"/>
      <c r="C41" s="153"/>
      <c r="D41" s="153"/>
      <c r="E41" s="153"/>
      <c r="F41" s="153"/>
      <c r="G41" s="153"/>
      <c r="H41" s="153"/>
      <c r="I41" s="153"/>
      <c r="J41" s="153"/>
      <c r="K41" s="153"/>
      <c r="L41" s="153"/>
      <c r="M41" s="153"/>
      <c r="N41" s="11"/>
      <c r="O41" s="123"/>
      <c r="P41" s="267"/>
      <c r="Q41" s="267"/>
      <c r="R41" s="267"/>
      <c r="S41" s="124"/>
    </row>
    <row r="42" spans="1:24" ht="90.75" customHeight="1">
      <c r="A42" s="150"/>
      <c r="B42" s="150"/>
      <c r="C42" s="277" t="s">
        <v>35</v>
      </c>
      <c r="D42" s="278"/>
      <c r="E42" s="278"/>
      <c r="F42" s="279"/>
      <c r="G42" s="48" t="s">
        <v>36</v>
      </c>
      <c r="H42" s="280" t="s">
        <v>37</v>
      </c>
      <c r="I42" s="281"/>
      <c r="J42" s="281"/>
      <c r="K42" s="282"/>
      <c r="L42" s="280" t="s">
        <v>38</v>
      </c>
      <c r="M42" s="282"/>
      <c r="N42" s="52"/>
      <c r="O42" s="48" t="s">
        <v>74</v>
      </c>
      <c r="P42" s="48" t="s">
        <v>73</v>
      </c>
      <c r="Q42" s="48" t="s">
        <v>75</v>
      </c>
      <c r="R42" s="48" t="s">
        <v>62</v>
      </c>
      <c r="S42" s="321"/>
    </row>
    <row r="43" spans="1:24" ht="15" customHeight="1">
      <c r="A43" s="162" t="s">
        <v>105</v>
      </c>
      <c r="B43" s="162"/>
      <c r="C43" s="210" t="s">
        <v>93</v>
      </c>
      <c r="D43" s="210"/>
      <c r="E43" s="210"/>
      <c r="F43" s="210"/>
      <c r="G43" s="49">
        <v>1879.27</v>
      </c>
      <c r="H43" s="283">
        <f>$G43/$J$13*$J$14</f>
        <v>1252.8466666666666</v>
      </c>
      <c r="I43" s="284"/>
      <c r="J43" s="284"/>
      <c r="K43" s="285"/>
      <c r="L43" s="283">
        <f>G43-H43</f>
        <v>626.4233333333334</v>
      </c>
      <c r="M43" s="285"/>
      <c r="N43" s="298"/>
      <c r="O43" s="318">
        <f>D17/J13*J15</f>
        <v>5694.757575757576</v>
      </c>
      <c r="P43" s="318">
        <f>O43/100*12</f>
        <v>683.37090909090921</v>
      </c>
      <c r="Q43" s="318">
        <f>(L43+L44)-(P43)</f>
        <v>370.15909090909099</v>
      </c>
      <c r="R43" s="318">
        <f>L45+L46</f>
        <v>797.26333333333332</v>
      </c>
      <c r="S43" s="322"/>
    </row>
    <row r="44" spans="1:24" ht="15.75">
      <c r="A44" s="162"/>
      <c r="B44" s="162"/>
      <c r="C44" s="210" t="s">
        <v>92</v>
      </c>
      <c r="D44" s="210"/>
      <c r="E44" s="210"/>
      <c r="F44" s="210"/>
      <c r="G44" s="49">
        <v>1281.32</v>
      </c>
      <c r="H44" s="283">
        <f t="shared" ref="H44:H46" si="2">$G44/$J$13*$J$14</f>
        <v>854.21333333333325</v>
      </c>
      <c r="I44" s="284"/>
      <c r="J44" s="284"/>
      <c r="K44" s="285"/>
      <c r="L44" s="283">
        <f t="shared" ref="L44:L46" si="3">G44-H44</f>
        <v>427.10666666666668</v>
      </c>
      <c r="M44" s="285"/>
      <c r="N44" s="299"/>
      <c r="O44" s="319"/>
      <c r="P44" s="319"/>
      <c r="Q44" s="319"/>
      <c r="R44" s="319"/>
      <c r="S44" s="322"/>
    </row>
    <row r="45" spans="1:24" ht="15" customHeight="1">
      <c r="A45" s="162"/>
      <c r="B45" s="162"/>
      <c r="C45" s="210" t="s">
        <v>94</v>
      </c>
      <c r="D45" s="210"/>
      <c r="E45" s="210"/>
      <c r="F45" s="210"/>
      <c r="G45" s="49">
        <v>1537.58</v>
      </c>
      <c r="H45" s="283">
        <f t="shared" si="2"/>
        <v>1025.0533333333333</v>
      </c>
      <c r="I45" s="284"/>
      <c r="J45" s="284"/>
      <c r="K45" s="285"/>
      <c r="L45" s="283">
        <f t="shared" si="3"/>
        <v>512.52666666666664</v>
      </c>
      <c r="M45" s="285"/>
      <c r="N45" s="299"/>
      <c r="O45" s="319"/>
      <c r="P45" s="319"/>
      <c r="Q45" s="319"/>
      <c r="R45" s="319"/>
      <c r="S45" s="322"/>
      <c r="T45" s="10"/>
      <c r="U45" s="10"/>
      <c r="V45" s="10"/>
      <c r="W45" s="10"/>
      <c r="X45" s="10"/>
    </row>
    <row r="46" spans="1:24" ht="15" customHeight="1">
      <c r="A46" s="162"/>
      <c r="B46" s="162"/>
      <c r="C46" s="210" t="s">
        <v>91</v>
      </c>
      <c r="D46" s="210"/>
      <c r="E46" s="210"/>
      <c r="F46" s="210"/>
      <c r="G46" s="49">
        <v>854.21</v>
      </c>
      <c r="H46" s="283">
        <f t="shared" si="2"/>
        <v>569.47333333333336</v>
      </c>
      <c r="I46" s="284"/>
      <c r="J46" s="284"/>
      <c r="K46" s="285"/>
      <c r="L46" s="283">
        <f t="shared" si="3"/>
        <v>284.73666666666668</v>
      </c>
      <c r="M46" s="285"/>
      <c r="N46" s="299"/>
      <c r="O46" s="320"/>
      <c r="P46" s="320"/>
      <c r="Q46" s="320"/>
      <c r="R46" s="320"/>
      <c r="S46" s="323"/>
      <c r="T46" s="10"/>
      <c r="U46" s="10"/>
      <c r="V46" s="10"/>
      <c r="W46" s="10"/>
      <c r="X46" s="10"/>
    </row>
    <row r="47" spans="1:24" ht="15.75">
      <c r="A47" s="274" t="s">
        <v>33</v>
      </c>
      <c r="B47" s="275"/>
      <c r="C47" s="287"/>
      <c r="D47" s="288"/>
      <c r="E47" s="288"/>
      <c r="F47" s="289"/>
      <c r="G47" s="49"/>
      <c r="H47" s="283"/>
      <c r="I47" s="284"/>
      <c r="J47" s="284"/>
      <c r="K47" s="285"/>
      <c r="L47" s="283">
        <f>SUM(L43:M46)</f>
        <v>1850.7933333333335</v>
      </c>
      <c r="M47" s="285"/>
      <c r="N47" s="12"/>
      <c r="O47" s="128"/>
      <c r="P47" s="164"/>
      <c r="Q47" s="164"/>
      <c r="R47" s="164"/>
      <c r="S47" s="129"/>
    </row>
    <row r="48" spans="1:24" ht="15.75">
      <c r="A48" s="153" t="s">
        <v>44</v>
      </c>
      <c r="B48" s="153"/>
      <c r="C48" s="153"/>
      <c r="D48" s="153"/>
      <c r="E48" s="153"/>
      <c r="F48" s="153"/>
      <c r="G48" s="153"/>
      <c r="H48" s="153"/>
      <c r="I48" s="153"/>
      <c r="J48" s="153"/>
      <c r="K48" s="153"/>
      <c r="L48" s="153"/>
      <c r="M48" s="153"/>
      <c r="N48" s="12"/>
      <c r="O48" s="128"/>
      <c r="P48" s="164"/>
      <c r="Q48" s="164"/>
      <c r="R48" s="164"/>
      <c r="S48" s="129"/>
    </row>
    <row r="49" spans="1:19" ht="15" customHeight="1">
      <c r="A49" s="150" t="s">
        <v>45</v>
      </c>
      <c r="B49" s="150"/>
      <c r="C49" s="170" t="s">
        <v>46</v>
      </c>
      <c r="D49" s="170"/>
      <c r="E49" s="170"/>
      <c r="F49" s="170"/>
      <c r="G49" s="172" t="s">
        <v>47</v>
      </c>
      <c r="H49" s="172" t="s">
        <v>109</v>
      </c>
      <c r="I49" s="172"/>
      <c r="J49" s="172"/>
      <c r="K49" s="172"/>
      <c r="L49" s="172" t="s">
        <v>48</v>
      </c>
      <c r="M49" s="172"/>
      <c r="N49" s="301"/>
      <c r="O49" s="128"/>
      <c r="P49" s="164"/>
      <c r="Q49" s="164"/>
      <c r="R49" s="164"/>
      <c r="S49" s="129"/>
    </row>
    <row r="50" spans="1:19" ht="66.75" customHeight="1">
      <c r="A50" s="150"/>
      <c r="B50" s="150"/>
      <c r="C50" s="170"/>
      <c r="D50" s="170"/>
      <c r="E50" s="170"/>
      <c r="F50" s="170"/>
      <c r="G50" s="172"/>
      <c r="H50" s="172"/>
      <c r="I50" s="172"/>
      <c r="J50" s="172"/>
      <c r="K50" s="172"/>
      <c r="L50" s="172"/>
      <c r="M50" s="172"/>
      <c r="N50" s="302"/>
      <c r="O50" s="128"/>
      <c r="P50" s="164"/>
      <c r="Q50" s="164"/>
      <c r="R50" s="164"/>
      <c r="S50" s="129"/>
    </row>
    <row r="51" spans="1:19" ht="15.75">
      <c r="A51" s="150"/>
      <c r="B51" s="150"/>
      <c r="C51" s="142" t="s">
        <v>49</v>
      </c>
      <c r="D51" s="142"/>
      <c r="E51" s="142"/>
      <c r="F51" s="142"/>
      <c r="G51" s="50">
        <v>3010.38</v>
      </c>
      <c r="H51" s="214">
        <f>(J12/D13*D14)-(D12)</f>
        <v>1246.7666666666664</v>
      </c>
      <c r="I51" s="214"/>
      <c r="J51" s="214"/>
      <c r="K51" s="214"/>
      <c r="L51" s="214">
        <f>IF(H51&lt;=0,G51,G51-H51)</f>
        <v>1763.6133333333337</v>
      </c>
      <c r="M51" s="214"/>
      <c r="N51" s="298"/>
      <c r="O51" s="128"/>
      <c r="P51" s="164"/>
      <c r="Q51" s="164"/>
      <c r="R51" s="164"/>
      <c r="S51" s="129"/>
    </row>
    <row r="52" spans="1:19" ht="15.75">
      <c r="A52" s="150"/>
      <c r="B52" s="150"/>
      <c r="C52" s="142" t="s">
        <v>50</v>
      </c>
      <c r="D52" s="142"/>
      <c r="E52" s="142"/>
      <c r="F52" s="142"/>
      <c r="G52" s="50">
        <v>213.81</v>
      </c>
      <c r="H52" s="214">
        <f>G52</f>
        <v>213.81</v>
      </c>
      <c r="I52" s="214"/>
      <c r="J52" s="214"/>
      <c r="K52" s="214"/>
      <c r="L52" s="214">
        <f>G52-H52</f>
        <v>0</v>
      </c>
      <c r="M52" s="214"/>
      <c r="N52" s="300"/>
      <c r="O52" s="128"/>
      <c r="P52" s="164"/>
      <c r="Q52" s="164"/>
      <c r="R52" s="164"/>
      <c r="S52" s="129"/>
    </row>
    <row r="53" spans="1:19" ht="18.75">
      <c r="A53" s="158" t="s">
        <v>33</v>
      </c>
      <c r="B53" s="158"/>
      <c r="C53" s="141"/>
      <c r="D53" s="141"/>
      <c r="E53" s="141"/>
      <c r="F53" s="141"/>
      <c r="G53" s="50"/>
      <c r="H53" s="214"/>
      <c r="I53" s="214"/>
      <c r="J53" s="214"/>
      <c r="K53" s="214"/>
      <c r="L53" s="260">
        <f>SUM(L51+L52)</f>
        <v>1763.6133333333337</v>
      </c>
      <c r="M53" s="260"/>
      <c r="N53" s="20">
        <v>3</v>
      </c>
      <c r="O53" s="128"/>
      <c r="P53" s="164"/>
      <c r="Q53" s="164"/>
      <c r="R53" s="164"/>
      <c r="S53" s="129"/>
    </row>
    <row r="54" spans="1:19" ht="18.75" customHeight="1">
      <c r="A54" s="153" t="s">
        <v>102</v>
      </c>
      <c r="B54" s="153"/>
      <c r="C54" s="153"/>
      <c r="D54" s="153"/>
      <c r="E54" s="153"/>
      <c r="F54" s="153"/>
      <c r="G54" s="153"/>
      <c r="H54" s="153"/>
      <c r="I54" s="153"/>
      <c r="J54" s="153"/>
      <c r="K54" s="153"/>
      <c r="L54" s="153"/>
      <c r="M54" s="153"/>
      <c r="N54" s="41"/>
      <c r="O54" s="128"/>
      <c r="P54" s="164"/>
      <c r="Q54" s="164"/>
      <c r="R54" s="164"/>
      <c r="S54" s="129"/>
    </row>
    <row r="55" spans="1:19" ht="14.45" customHeight="1">
      <c r="A55" s="150" t="s">
        <v>108</v>
      </c>
      <c r="B55" s="150"/>
      <c r="C55" s="241" t="s">
        <v>60</v>
      </c>
      <c r="D55" s="242"/>
      <c r="E55" s="242"/>
      <c r="F55" s="242"/>
      <c r="G55" s="171">
        <f>L40-L53</f>
        <v>12097.740000000002</v>
      </c>
      <c r="H55" s="171"/>
      <c r="I55" s="171"/>
      <c r="J55" s="171"/>
      <c r="K55" s="171"/>
      <c r="L55" s="171"/>
      <c r="M55" s="171"/>
      <c r="N55" s="196"/>
      <c r="O55" s="128"/>
      <c r="P55" s="164"/>
      <c r="Q55" s="164"/>
      <c r="R55" s="164"/>
      <c r="S55" s="129"/>
    </row>
    <row r="56" spans="1:19" ht="14.45" customHeight="1">
      <c r="A56" s="150"/>
      <c r="B56" s="150"/>
      <c r="C56" s="242"/>
      <c r="D56" s="242"/>
      <c r="E56" s="242"/>
      <c r="F56" s="242"/>
      <c r="G56" s="171"/>
      <c r="H56" s="171"/>
      <c r="I56" s="171"/>
      <c r="J56" s="171"/>
      <c r="K56" s="171"/>
      <c r="L56" s="171"/>
      <c r="M56" s="171"/>
      <c r="N56" s="197"/>
      <c r="O56" s="123"/>
      <c r="P56" s="267"/>
      <c r="Q56" s="267"/>
      <c r="R56" s="267"/>
      <c r="S56" s="124"/>
    </row>
    <row r="59" spans="1:19" ht="32.25" customHeight="1">
      <c r="A59" s="238" t="s">
        <v>182</v>
      </c>
      <c r="B59" s="238"/>
      <c r="C59" s="238"/>
      <c r="D59" s="238"/>
      <c r="F59" s="239" t="s">
        <v>183</v>
      </c>
      <c r="G59" s="239"/>
      <c r="H59" s="239"/>
      <c r="I59" s="239"/>
      <c r="J59" s="239"/>
    </row>
    <row r="60" spans="1:19">
      <c r="A60" s="163" t="s">
        <v>54</v>
      </c>
      <c r="B60" s="163"/>
      <c r="C60" s="163"/>
      <c r="D60" s="93">
        <f>H33</f>
        <v>14658.333333333332</v>
      </c>
      <c r="F60" s="163" t="s">
        <v>65</v>
      </c>
      <c r="G60" s="163"/>
      <c r="H60" s="163"/>
      <c r="I60" s="163"/>
      <c r="J60" s="93">
        <f>D16/D13*D14</f>
        <v>13063.806666666667</v>
      </c>
    </row>
    <row r="61" spans="1:19">
      <c r="A61" s="163" t="s">
        <v>55</v>
      </c>
      <c r="B61" s="163"/>
      <c r="C61" s="163"/>
      <c r="D61" s="93">
        <f>H45+H46</f>
        <v>1594.5266666666666</v>
      </c>
      <c r="F61" s="163" t="s">
        <v>66</v>
      </c>
      <c r="G61" s="163"/>
      <c r="H61" s="163"/>
      <c r="I61" s="163"/>
      <c r="J61" s="93">
        <f>(J60*J16)-D12</f>
        <v>1246.7666666666673</v>
      </c>
    </row>
    <row r="62" spans="1:19" ht="30">
      <c r="A62" s="163" t="s">
        <v>56</v>
      </c>
      <c r="B62" s="163"/>
      <c r="C62" s="163"/>
      <c r="D62" s="93">
        <f>D60-D61</f>
        <v>13063.806666666665</v>
      </c>
      <c r="F62" s="163" t="s">
        <v>67</v>
      </c>
      <c r="G62" s="163"/>
      <c r="H62" s="163"/>
      <c r="I62" s="163"/>
      <c r="J62" s="95">
        <f>IF(J61&lt;=0,G51,G51-J61)</f>
        <v>1763.6133333333328</v>
      </c>
      <c r="K62" s="97" t="s">
        <v>185</v>
      </c>
    </row>
    <row r="63" spans="1:19">
      <c r="A63" s="163" t="s">
        <v>57</v>
      </c>
      <c r="B63" s="163"/>
      <c r="C63" s="163"/>
      <c r="D63" s="94">
        <v>0.27</v>
      </c>
      <c r="F63" s="164"/>
      <c r="G63" s="164"/>
      <c r="H63" s="164"/>
      <c r="I63" s="5"/>
    </row>
    <row r="64" spans="1:19">
      <c r="A64" s="163" t="s">
        <v>58</v>
      </c>
      <c r="B64" s="163"/>
      <c r="C64" s="163"/>
      <c r="D64" s="93">
        <f>(D62*D63)-D12</f>
        <v>1246.7678000000001</v>
      </c>
      <c r="F64" s="164"/>
      <c r="G64" s="164"/>
      <c r="H64" s="164"/>
      <c r="I64" s="4"/>
    </row>
    <row r="65" spans="1:9" ht="30">
      <c r="A65" s="163" t="s">
        <v>59</v>
      </c>
      <c r="B65" s="163"/>
      <c r="C65" s="163"/>
      <c r="D65" s="95">
        <f>IF(D64&lt;=0,G51,G51-D64)</f>
        <v>1763.6122</v>
      </c>
      <c r="E65" s="97" t="s">
        <v>185</v>
      </c>
      <c r="F65" s="164"/>
      <c r="G65" s="164"/>
      <c r="H65" s="164"/>
      <c r="I65" s="4"/>
    </row>
  </sheetData>
  <mergeCells count="191">
    <mergeCell ref="A4:S4"/>
    <mergeCell ref="A5:M5"/>
    <mergeCell ref="N5:N18"/>
    <mergeCell ref="O5:S5"/>
    <mergeCell ref="A6:C6"/>
    <mergeCell ref="D6:F6"/>
    <mergeCell ref="G6:I6"/>
    <mergeCell ref="J6:M6"/>
    <mergeCell ref="A17:C17"/>
    <mergeCell ref="D17:F17"/>
    <mergeCell ref="G17:I17"/>
    <mergeCell ref="J17:M17"/>
    <mergeCell ref="A11:C11"/>
    <mergeCell ref="D11:F11"/>
    <mergeCell ref="G11:I11"/>
    <mergeCell ref="J11:M11"/>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2:C12"/>
    <mergeCell ref="D12:F12"/>
    <mergeCell ref="G12:I12"/>
    <mergeCell ref="J12:M12"/>
    <mergeCell ref="O19:S19"/>
    <mergeCell ref="N20:N22"/>
    <mergeCell ref="O20:S22"/>
    <mergeCell ref="A15:C15"/>
    <mergeCell ref="D15:F15"/>
    <mergeCell ref="G15:I15"/>
    <mergeCell ref="J15:M15"/>
    <mergeCell ref="A16:C16"/>
    <mergeCell ref="D16:F16"/>
    <mergeCell ref="G16:I16"/>
    <mergeCell ref="J16:M16"/>
    <mergeCell ref="A18:C18"/>
    <mergeCell ref="D18:M18"/>
    <mergeCell ref="A19:M19"/>
    <mergeCell ref="A20:B22"/>
    <mergeCell ref="C20:F22"/>
    <mergeCell ref="G20:G22"/>
    <mergeCell ref="H20:K22"/>
    <mergeCell ref="L20:M22"/>
    <mergeCell ref="A23:B39"/>
    <mergeCell ref="C23:F23"/>
    <mergeCell ref="H23:K23"/>
    <mergeCell ref="L23:M23"/>
    <mergeCell ref="C39:F39"/>
    <mergeCell ref="H39:K39"/>
    <mergeCell ref="L39:M39"/>
    <mergeCell ref="C37:F37"/>
    <mergeCell ref="H37:K37"/>
    <mergeCell ref="L37:M37"/>
    <mergeCell ref="C38:F38"/>
    <mergeCell ref="H38:K38"/>
    <mergeCell ref="L38:M38"/>
    <mergeCell ref="H29:K29"/>
    <mergeCell ref="L29:M29"/>
    <mergeCell ref="C30:F30"/>
    <mergeCell ref="H30:K30"/>
    <mergeCell ref="L30:M30"/>
    <mergeCell ref="C35:F35"/>
    <mergeCell ref="H35:K35"/>
    <mergeCell ref="L35:M35"/>
    <mergeCell ref="C36:F36"/>
    <mergeCell ref="H36:K36"/>
    <mergeCell ref="L36:M36"/>
    <mergeCell ref="N23:N39"/>
    <mergeCell ref="O23:S41"/>
    <mergeCell ref="C24:F24"/>
    <mergeCell ref="H24:K24"/>
    <mergeCell ref="L24:M24"/>
    <mergeCell ref="C27:F27"/>
    <mergeCell ref="H27:K27"/>
    <mergeCell ref="L27:M27"/>
    <mergeCell ref="C28:F28"/>
    <mergeCell ref="H28:K28"/>
    <mergeCell ref="L28:M28"/>
    <mergeCell ref="C25:F25"/>
    <mergeCell ref="H25:K25"/>
    <mergeCell ref="L25:M25"/>
    <mergeCell ref="C26:F26"/>
    <mergeCell ref="H26:K26"/>
    <mergeCell ref="L26:M26"/>
    <mergeCell ref="C31:F31"/>
    <mergeCell ref="H31:K31"/>
    <mergeCell ref="L31:M31"/>
    <mergeCell ref="C32:F32"/>
    <mergeCell ref="H32:K32"/>
    <mergeCell ref="L32:M32"/>
    <mergeCell ref="C29:F29"/>
    <mergeCell ref="C33:F33"/>
    <mergeCell ref="H33:K33"/>
    <mergeCell ref="L33:M33"/>
    <mergeCell ref="C34:F34"/>
    <mergeCell ref="H34:K34"/>
    <mergeCell ref="L34:M34"/>
    <mergeCell ref="C51:F51"/>
    <mergeCell ref="H51:K51"/>
    <mergeCell ref="L51:M51"/>
    <mergeCell ref="A49:B52"/>
    <mergeCell ref="C52:F52"/>
    <mergeCell ref="H52:K52"/>
    <mergeCell ref="L52:M52"/>
    <mergeCell ref="A40:B40"/>
    <mergeCell ref="C40:F40"/>
    <mergeCell ref="H40:K40"/>
    <mergeCell ref="L40:M40"/>
    <mergeCell ref="C49:F50"/>
    <mergeCell ref="G49:G50"/>
    <mergeCell ref="A41:M41"/>
    <mergeCell ref="A42:B42"/>
    <mergeCell ref="C42:F42"/>
    <mergeCell ref="H42:K42"/>
    <mergeCell ref="L42:M42"/>
    <mergeCell ref="A43:B46"/>
    <mergeCell ref="C43:F43"/>
    <mergeCell ref="H43:K43"/>
    <mergeCell ref="L43:M43"/>
    <mergeCell ref="C46:F46"/>
    <mergeCell ref="H46:K46"/>
    <mergeCell ref="L46:M46"/>
    <mergeCell ref="L49:M50"/>
    <mergeCell ref="A1:S1"/>
    <mergeCell ref="O6:S18"/>
    <mergeCell ref="O47:S56"/>
    <mergeCell ref="N49:N50"/>
    <mergeCell ref="N43:N46"/>
    <mergeCell ref="C44:F44"/>
    <mergeCell ref="H44:K44"/>
    <mergeCell ref="L44:M44"/>
    <mergeCell ref="C45:F45"/>
    <mergeCell ref="H45:K45"/>
    <mergeCell ref="L45:M45"/>
    <mergeCell ref="S42:S46"/>
    <mergeCell ref="C55:F56"/>
    <mergeCell ref="G55:M56"/>
    <mergeCell ref="N51:N52"/>
    <mergeCell ref="A54:M54"/>
    <mergeCell ref="L53:M53"/>
    <mergeCell ref="A55:B56"/>
    <mergeCell ref="A47:B47"/>
    <mergeCell ref="C47:F47"/>
    <mergeCell ref="H47:K47"/>
    <mergeCell ref="L47:M47"/>
    <mergeCell ref="A48:M48"/>
    <mergeCell ref="A2:S2"/>
    <mergeCell ref="U1:V1"/>
    <mergeCell ref="A65:C65"/>
    <mergeCell ref="F65:H65"/>
    <mergeCell ref="O43:O46"/>
    <mergeCell ref="P43:P46"/>
    <mergeCell ref="Q43:Q46"/>
    <mergeCell ref="R43:R46"/>
    <mergeCell ref="A62:C62"/>
    <mergeCell ref="F62:I62"/>
    <mergeCell ref="A63:C63"/>
    <mergeCell ref="F63:H63"/>
    <mergeCell ref="A64:C64"/>
    <mergeCell ref="F64:H64"/>
    <mergeCell ref="N55:N56"/>
    <mergeCell ref="A59:D59"/>
    <mergeCell ref="F59:J59"/>
    <mergeCell ref="A60:C60"/>
    <mergeCell ref="F60:I60"/>
    <mergeCell ref="A61:C61"/>
    <mergeCell ref="F61:I61"/>
    <mergeCell ref="A53:B53"/>
    <mergeCell ref="C53:F53"/>
    <mergeCell ref="H53:K53"/>
    <mergeCell ref="H49:K50"/>
  </mergeCells>
  <hyperlinks>
    <hyperlink ref="U1:V1" location="İÇİNDEKİLER!A1" display="İÇİNDEKİLER" xr:uid="{00000000-0004-0000-0900-000000000000}"/>
  </hyperlinks>
  <pageMargins left="0.7" right="0.7" top="0.75" bottom="0.75" header="0.3" footer="0.3"/>
  <pageSetup paperSize="9" orientation="portrait" horizontalDpi="4294967294" verticalDpi="4294967294"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65"/>
  <sheetViews>
    <sheetView topLeftCell="R40" zoomScaleNormal="100" workbookViewId="0">
      <selection activeCell="L45" sqref="L45:M45"/>
    </sheetView>
  </sheetViews>
  <sheetFormatPr defaultColWidth="9.140625" defaultRowHeight="15"/>
  <cols>
    <col min="3" max="3" width="17.28515625" customWidth="1"/>
    <col min="4" max="4" width="11.42578125" customWidth="1"/>
    <col min="7" max="7" width="11.140625" customWidth="1"/>
    <col min="10" max="10" width="10.57031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10.42578125" customWidth="1"/>
    <col min="22" max="22" width="8.5703125" customWidth="1"/>
    <col min="23" max="24" width="6" customWidth="1"/>
  </cols>
  <sheetData>
    <row r="1" spans="1:35" ht="42.75" customHeight="1">
      <c r="A1" s="334" t="s">
        <v>160</v>
      </c>
      <c r="B1" s="335"/>
      <c r="C1" s="335"/>
      <c r="D1" s="335"/>
      <c r="E1" s="335"/>
      <c r="F1" s="335"/>
      <c r="G1" s="335"/>
      <c r="H1" s="335"/>
      <c r="I1" s="335"/>
      <c r="J1" s="335"/>
      <c r="K1" s="335"/>
      <c r="L1" s="335"/>
      <c r="M1" s="335"/>
      <c r="N1" s="335"/>
      <c r="O1" s="335"/>
      <c r="P1" s="335"/>
      <c r="Q1" s="335"/>
      <c r="R1" s="335"/>
      <c r="S1" s="336"/>
      <c r="T1" s="42"/>
      <c r="U1" s="114" t="s">
        <v>175</v>
      </c>
      <c r="V1" s="114"/>
      <c r="W1" s="42"/>
      <c r="X1" s="42"/>
      <c r="Y1" s="42"/>
      <c r="Z1" s="42"/>
      <c r="AA1" s="42"/>
      <c r="AB1" s="42"/>
      <c r="AC1" s="42"/>
      <c r="AD1" s="42"/>
      <c r="AE1" s="42"/>
      <c r="AF1" s="42"/>
      <c r="AG1" s="42"/>
      <c r="AH1" s="42"/>
      <c r="AI1" s="42"/>
    </row>
    <row r="2" spans="1:35" ht="30" customHeight="1" thickBot="1">
      <c r="A2" s="252" t="s">
        <v>177</v>
      </c>
      <c r="B2" s="253"/>
      <c r="C2" s="253"/>
      <c r="D2" s="253"/>
      <c r="E2" s="253"/>
      <c r="F2" s="253"/>
      <c r="G2" s="253"/>
      <c r="H2" s="253"/>
      <c r="I2" s="253"/>
      <c r="J2" s="253"/>
      <c r="K2" s="253"/>
      <c r="L2" s="253"/>
      <c r="M2" s="253"/>
      <c r="N2" s="253"/>
      <c r="O2" s="253"/>
      <c r="P2" s="253"/>
      <c r="Q2" s="253"/>
      <c r="R2" s="253"/>
      <c r="S2" s="254"/>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16" t="s">
        <v>0</v>
      </c>
      <c r="B4" s="217"/>
      <c r="C4" s="217"/>
      <c r="D4" s="217"/>
      <c r="E4" s="217"/>
      <c r="F4" s="217"/>
      <c r="G4" s="217"/>
      <c r="H4" s="217"/>
      <c r="I4" s="217"/>
      <c r="J4" s="217"/>
      <c r="K4" s="217"/>
      <c r="L4" s="217"/>
      <c r="M4" s="217"/>
      <c r="N4" s="217"/>
      <c r="O4" s="217"/>
      <c r="P4" s="217"/>
      <c r="Q4" s="217"/>
      <c r="R4" s="217"/>
      <c r="S4" s="218"/>
    </row>
    <row r="5" spans="1:35" ht="18.75">
      <c r="A5" s="139" t="s">
        <v>1</v>
      </c>
      <c r="B5" s="139"/>
      <c r="C5" s="139"/>
      <c r="D5" s="139"/>
      <c r="E5" s="139"/>
      <c r="F5" s="139"/>
      <c r="G5" s="139"/>
      <c r="H5" s="139"/>
      <c r="I5" s="139"/>
      <c r="J5" s="139"/>
      <c r="K5" s="139"/>
      <c r="L5" s="139"/>
      <c r="M5" s="139"/>
      <c r="N5" s="303"/>
      <c r="O5" s="219"/>
      <c r="P5" s="219"/>
      <c r="Q5" s="219"/>
      <c r="R5" s="219"/>
      <c r="S5" s="219"/>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45231</v>
      </c>
      <c r="K10" s="141"/>
      <c r="L10" s="141"/>
      <c r="M10" s="141"/>
      <c r="N10" s="304"/>
      <c r="O10" s="128"/>
      <c r="P10" s="164"/>
      <c r="Q10" s="164"/>
      <c r="R10" s="164"/>
      <c r="S10" s="129"/>
    </row>
    <row r="11" spans="1:35" ht="15" customHeight="1">
      <c r="A11" s="142" t="s">
        <v>12</v>
      </c>
      <c r="B11" s="142"/>
      <c r="C11" s="142"/>
      <c r="D11" s="148">
        <v>45264</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29"/>
    </row>
    <row r="13" spans="1:35" ht="15" customHeight="1">
      <c r="A13" s="249" t="s">
        <v>41</v>
      </c>
      <c r="B13" s="250"/>
      <c r="C13" s="251"/>
      <c r="D13" s="268">
        <v>30</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20</v>
      </c>
      <c r="E14" s="269"/>
      <c r="F14" s="270"/>
      <c r="G14" s="249" t="s">
        <v>43</v>
      </c>
      <c r="H14" s="250"/>
      <c r="I14" s="251"/>
      <c r="J14" s="268">
        <f>D14</f>
        <v>20</v>
      </c>
      <c r="K14" s="269"/>
      <c r="L14" s="269"/>
      <c r="M14" s="270"/>
      <c r="N14" s="304"/>
      <c r="O14" s="128"/>
      <c r="P14" s="164"/>
      <c r="Q14" s="164"/>
      <c r="R14" s="164"/>
      <c r="S14" s="129"/>
    </row>
    <row r="15" spans="1:35" ht="15" customHeight="1">
      <c r="A15" s="249" t="s">
        <v>69</v>
      </c>
      <c r="B15" s="250"/>
      <c r="C15" s="251"/>
      <c r="D15" s="268">
        <f>D13-D14</f>
        <v>10</v>
      </c>
      <c r="E15" s="269"/>
      <c r="F15" s="270"/>
      <c r="G15" s="249" t="s">
        <v>69</v>
      </c>
      <c r="H15" s="250"/>
      <c r="I15" s="251"/>
      <c r="J15" s="268">
        <f>J13-J14</f>
        <v>10</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324" t="s">
        <v>181</v>
      </c>
      <c r="B17" s="325"/>
      <c r="C17" s="326"/>
      <c r="D17" s="276">
        <f>G43*100/11</f>
        <v>17084.272727272728</v>
      </c>
      <c r="E17" s="327"/>
      <c r="F17" s="313"/>
      <c r="G17" s="268"/>
      <c r="H17" s="269"/>
      <c r="I17" s="270"/>
      <c r="J17" s="271"/>
      <c r="K17" s="272"/>
      <c r="L17" s="272"/>
      <c r="M17" s="273"/>
      <c r="N17" s="304"/>
      <c r="O17" s="17"/>
      <c r="P17" s="19"/>
      <c r="Q17" s="19"/>
      <c r="R17" s="19"/>
      <c r="S17" s="18"/>
    </row>
    <row r="18" spans="1:19" ht="29.25" customHeight="1">
      <c r="A18" s="155" t="s">
        <v>8</v>
      </c>
      <c r="B18" s="155"/>
      <c r="C18" s="155"/>
      <c r="D18" s="156"/>
      <c r="E18" s="156"/>
      <c r="F18" s="156"/>
      <c r="G18" s="156"/>
      <c r="H18" s="156"/>
      <c r="I18" s="156"/>
      <c r="J18" s="156"/>
      <c r="K18" s="156"/>
      <c r="L18" s="156"/>
      <c r="M18" s="156"/>
      <c r="N18" s="305"/>
      <c r="O18" s="21"/>
      <c r="P18" s="23"/>
      <c r="Q18" s="23"/>
      <c r="R18" s="23"/>
      <c r="S18" s="22"/>
    </row>
    <row r="19" spans="1:19" ht="15.75">
      <c r="A19" s="153" t="s">
        <v>15</v>
      </c>
      <c r="B19" s="153"/>
      <c r="C19" s="153"/>
      <c r="D19" s="153"/>
      <c r="E19" s="153"/>
      <c r="F19" s="153"/>
      <c r="G19" s="153"/>
      <c r="H19" s="153"/>
      <c r="I19" s="153"/>
      <c r="J19" s="153"/>
      <c r="K19" s="153"/>
      <c r="L19" s="153"/>
      <c r="M19" s="153"/>
      <c r="N19" s="11"/>
      <c r="O19" s="126"/>
      <c r="P19" s="293"/>
      <c r="Q19" s="293"/>
      <c r="R19" s="293"/>
      <c r="S19" s="127"/>
    </row>
    <row r="20" spans="1:19" ht="15" customHeight="1">
      <c r="A20" s="172"/>
      <c r="B20" s="172"/>
      <c r="C20" s="215"/>
      <c r="D20" s="215"/>
      <c r="E20" s="215"/>
      <c r="F20" s="215"/>
      <c r="G20" s="136" t="s">
        <v>30</v>
      </c>
      <c r="H20" s="172" t="s">
        <v>31</v>
      </c>
      <c r="I20" s="170"/>
      <c r="J20" s="170"/>
      <c r="K20" s="170"/>
      <c r="L20" s="172" t="s">
        <v>32</v>
      </c>
      <c r="M20" s="170"/>
      <c r="N20" s="295"/>
      <c r="O20" s="121"/>
      <c r="P20" s="294"/>
      <c r="Q20" s="294"/>
      <c r="R20" s="294"/>
      <c r="S20" s="122"/>
    </row>
    <row r="21" spans="1:19">
      <c r="A21" s="172"/>
      <c r="B21" s="172"/>
      <c r="C21" s="215"/>
      <c r="D21" s="215"/>
      <c r="E21" s="215"/>
      <c r="F21" s="215"/>
      <c r="G21" s="136"/>
      <c r="H21" s="170"/>
      <c r="I21" s="170"/>
      <c r="J21" s="170"/>
      <c r="K21" s="170"/>
      <c r="L21" s="170"/>
      <c r="M21" s="170"/>
      <c r="N21" s="296"/>
      <c r="O21" s="128"/>
      <c r="P21" s="164"/>
      <c r="Q21" s="164"/>
      <c r="R21" s="164"/>
      <c r="S21" s="129"/>
    </row>
    <row r="22" spans="1:19" ht="30" customHeight="1">
      <c r="A22" s="172"/>
      <c r="B22" s="172"/>
      <c r="C22" s="215"/>
      <c r="D22" s="215"/>
      <c r="E22" s="215"/>
      <c r="F22" s="215"/>
      <c r="G22" s="136"/>
      <c r="H22" s="170"/>
      <c r="I22" s="170"/>
      <c r="J22" s="170"/>
      <c r="K22" s="170"/>
      <c r="L22" s="170"/>
      <c r="M22" s="170"/>
      <c r="N22" s="297"/>
      <c r="O22" s="123"/>
      <c r="P22" s="267"/>
      <c r="Q22" s="267"/>
      <c r="R22" s="267"/>
      <c r="S22" s="124"/>
    </row>
    <row r="23" spans="1:19" ht="15" customHeight="1">
      <c r="A23" s="150" t="s">
        <v>16</v>
      </c>
      <c r="B23" s="150"/>
      <c r="C23" s="142" t="s">
        <v>17</v>
      </c>
      <c r="D23" s="142"/>
      <c r="E23" s="142"/>
      <c r="F23" s="142"/>
      <c r="G23" s="43">
        <v>0</v>
      </c>
      <c r="H23" s="214">
        <f>$G23/$D$13*$D$14</f>
        <v>0</v>
      </c>
      <c r="I23" s="214"/>
      <c r="J23" s="214"/>
      <c r="K23" s="214"/>
      <c r="L23" s="214">
        <f>G23-H23</f>
        <v>0</v>
      </c>
      <c r="M23" s="214"/>
      <c r="N23" s="298"/>
      <c r="O23" s="121"/>
      <c r="P23" s="294"/>
      <c r="Q23" s="294"/>
      <c r="R23" s="294"/>
      <c r="S23" s="122"/>
    </row>
    <row r="24" spans="1:19" ht="15.75">
      <c r="A24" s="150"/>
      <c r="B24" s="150"/>
      <c r="C24" s="142" t="s">
        <v>18</v>
      </c>
      <c r="D24" s="142"/>
      <c r="E24" s="142"/>
      <c r="F24" s="142"/>
      <c r="G24" s="43">
        <v>0</v>
      </c>
      <c r="H24" s="214">
        <f t="shared" ref="H24:H39" si="0">$G24/$D$13*$D$14</f>
        <v>0</v>
      </c>
      <c r="I24" s="214"/>
      <c r="J24" s="214"/>
      <c r="K24" s="214"/>
      <c r="L24" s="214">
        <f t="shared" ref="L24:L39" si="1">G24-H24</f>
        <v>0</v>
      </c>
      <c r="M24" s="214"/>
      <c r="N24" s="299"/>
      <c r="O24" s="128"/>
      <c r="P24" s="164"/>
      <c r="Q24" s="164"/>
      <c r="R24" s="164"/>
      <c r="S24" s="129"/>
    </row>
    <row r="25" spans="1:19" ht="15.75">
      <c r="A25" s="150"/>
      <c r="B25" s="150"/>
      <c r="C25" s="142" t="s">
        <v>19</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20</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142" t="s">
        <v>21</v>
      </c>
      <c r="D27" s="142"/>
      <c r="E27" s="142"/>
      <c r="F27" s="142"/>
      <c r="G27" s="43">
        <v>0</v>
      </c>
      <c r="H27" s="214">
        <f t="shared" si="0"/>
        <v>0</v>
      </c>
      <c r="I27" s="214"/>
      <c r="J27" s="214"/>
      <c r="K27" s="214"/>
      <c r="L27" s="214">
        <f t="shared" si="1"/>
        <v>0</v>
      </c>
      <c r="M27" s="214"/>
      <c r="N27" s="299"/>
      <c r="O27" s="128"/>
      <c r="P27" s="164"/>
      <c r="Q27" s="164"/>
      <c r="R27" s="164"/>
      <c r="S27" s="129"/>
    </row>
    <row r="28" spans="1:19" ht="15.75">
      <c r="A28" s="150"/>
      <c r="B28" s="150"/>
      <c r="C28" s="210" t="s">
        <v>100</v>
      </c>
      <c r="D28" s="210"/>
      <c r="E28" s="210"/>
      <c r="F28" s="210"/>
      <c r="G28" s="43">
        <v>1158.77</v>
      </c>
      <c r="H28" s="214">
        <f>G28</f>
        <v>1158.77</v>
      </c>
      <c r="I28" s="214"/>
      <c r="J28" s="214"/>
      <c r="K28" s="214"/>
      <c r="L28" s="214">
        <f t="shared" si="1"/>
        <v>0</v>
      </c>
      <c r="M28" s="214"/>
      <c r="N28" s="299"/>
      <c r="O28" s="128"/>
      <c r="P28" s="164"/>
      <c r="Q28" s="164"/>
      <c r="R28" s="164"/>
      <c r="S28" s="129"/>
    </row>
    <row r="29" spans="1:19" ht="15.75">
      <c r="A29" s="150"/>
      <c r="B29" s="150"/>
      <c r="C29" s="142" t="s">
        <v>101</v>
      </c>
      <c r="D29" s="142"/>
      <c r="E29" s="142"/>
      <c r="F29" s="142"/>
      <c r="G29" s="43">
        <v>637.25</v>
      </c>
      <c r="H29" s="214">
        <f>G29</f>
        <v>637.25</v>
      </c>
      <c r="I29" s="214"/>
      <c r="J29" s="214"/>
      <c r="K29" s="214"/>
      <c r="L29" s="214">
        <f t="shared" si="1"/>
        <v>0</v>
      </c>
      <c r="M29" s="214"/>
      <c r="N29" s="299"/>
      <c r="O29" s="128"/>
      <c r="P29" s="164"/>
      <c r="Q29" s="164"/>
      <c r="R29" s="164"/>
      <c r="S29" s="129"/>
    </row>
    <row r="30" spans="1:19" ht="15.75">
      <c r="A30" s="150"/>
      <c r="B30" s="150"/>
      <c r="C30" s="142" t="s">
        <v>107</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22</v>
      </c>
      <c r="D31" s="142"/>
      <c r="E31" s="142"/>
      <c r="F31" s="142"/>
      <c r="G31" s="43">
        <v>0</v>
      </c>
      <c r="H31" s="214">
        <f>G31</f>
        <v>0</v>
      </c>
      <c r="I31" s="214"/>
      <c r="J31" s="214"/>
      <c r="K31" s="214"/>
      <c r="L31" s="214">
        <f t="shared" si="1"/>
        <v>0</v>
      </c>
      <c r="M31" s="214"/>
      <c r="N31" s="299"/>
      <c r="O31" s="128"/>
      <c r="P31" s="164"/>
      <c r="Q31" s="164"/>
      <c r="R31" s="164"/>
      <c r="S31" s="129"/>
    </row>
    <row r="32" spans="1:19" ht="15.75">
      <c r="A32" s="150"/>
      <c r="B32" s="150"/>
      <c r="C32" s="142" t="s">
        <v>23</v>
      </c>
      <c r="D32" s="142"/>
      <c r="E32" s="142"/>
      <c r="F32" s="142"/>
      <c r="G32" s="43">
        <v>0</v>
      </c>
      <c r="H32" s="214">
        <f t="shared" si="0"/>
        <v>0</v>
      </c>
      <c r="I32" s="214"/>
      <c r="J32" s="214"/>
      <c r="K32" s="214"/>
      <c r="L32" s="214">
        <f t="shared" si="1"/>
        <v>0</v>
      </c>
      <c r="M32" s="214"/>
      <c r="N32" s="299"/>
      <c r="O32" s="128"/>
      <c r="P32" s="164"/>
      <c r="Q32" s="164"/>
      <c r="R32" s="164"/>
      <c r="S32" s="129"/>
    </row>
    <row r="33" spans="1:24" ht="15.75">
      <c r="A33" s="150"/>
      <c r="B33" s="150"/>
      <c r="C33" s="142" t="s">
        <v>24</v>
      </c>
      <c r="D33" s="142"/>
      <c r="E33" s="142"/>
      <c r="F33" s="142"/>
      <c r="G33" s="43">
        <v>21987.5</v>
      </c>
      <c r="H33" s="214">
        <f t="shared" si="0"/>
        <v>14658.333333333332</v>
      </c>
      <c r="I33" s="214"/>
      <c r="J33" s="214"/>
      <c r="K33" s="214"/>
      <c r="L33" s="214">
        <f t="shared" si="1"/>
        <v>7329.1666666666679</v>
      </c>
      <c r="M33" s="214"/>
      <c r="N33" s="299"/>
      <c r="O33" s="128"/>
      <c r="P33" s="164"/>
      <c r="Q33" s="164"/>
      <c r="R33" s="164"/>
      <c r="S33" s="129"/>
    </row>
    <row r="34" spans="1:24" ht="15.75">
      <c r="A34" s="150"/>
      <c r="B34" s="150"/>
      <c r="C34" s="142" t="s">
        <v>25</v>
      </c>
      <c r="D34" s="142"/>
      <c r="E34" s="142"/>
      <c r="F34" s="142"/>
      <c r="G34" s="43">
        <v>11457.67</v>
      </c>
      <c r="H34" s="214">
        <f t="shared" si="0"/>
        <v>7638.4466666666667</v>
      </c>
      <c r="I34" s="214"/>
      <c r="J34" s="214"/>
      <c r="K34" s="214"/>
      <c r="L34" s="214">
        <f t="shared" si="1"/>
        <v>3819.2233333333334</v>
      </c>
      <c r="M34" s="214"/>
      <c r="N34" s="299"/>
      <c r="O34" s="128"/>
      <c r="P34" s="164"/>
      <c r="Q34" s="164"/>
      <c r="R34" s="164"/>
      <c r="S34" s="129"/>
    </row>
    <row r="35" spans="1:24" ht="15.75">
      <c r="A35" s="150"/>
      <c r="B35" s="150"/>
      <c r="C35" s="142" t="s">
        <v>26</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27</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28</v>
      </c>
      <c r="D37" s="142"/>
      <c r="E37" s="142"/>
      <c r="F37" s="142"/>
      <c r="G37" s="43">
        <v>0</v>
      </c>
      <c r="H37" s="214">
        <f t="shared" si="0"/>
        <v>0</v>
      </c>
      <c r="I37" s="214"/>
      <c r="J37" s="214"/>
      <c r="K37" s="214"/>
      <c r="L37" s="214">
        <f t="shared" si="1"/>
        <v>0</v>
      </c>
      <c r="M37" s="214"/>
      <c r="N37" s="299"/>
      <c r="O37" s="128"/>
      <c r="P37" s="164"/>
      <c r="Q37" s="164"/>
      <c r="R37" s="164"/>
      <c r="S37" s="129"/>
    </row>
    <row r="38" spans="1:24" ht="15.75">
      <c r="A38" s="150"/>
      <c r="B38" s="150"/>
      <c r="C38" s="142" t="s">
        <v>51</v>
      </c>
      <c r="D38" s="142"/>
      <c r="E38" s="142"/>
      <c r="F38" s="142"/>
      <c r="G38" s="43">
        <v>8138.89</v>
      </c>
      <c r="H38" s="214">
        <f t="shared" si="0"/>
        <v>5425.9266666666663</v>
      </c>
      <c r="I38" s="214"/>
      <c r="J38" s="214"/>
      <c r="K38" s="214"/>
      <c r="L38" s="214">
        <f t="shared" si="1"/>
        <v>2712.963333333334</v>
      </c>
      <c r="M38" s="214"/>
      <c r="N38" s="299"/>
      <c r="O38" s="128"/>
      <c r="P38" s="164"/>
      <c r="Q38" s="164"/>
      <c r="R38" s="164"/>
      <c r="S38" s="129"/>
    </row>
    <row r="39" spans="1:24" ht="15.75">
      <c r="A39" s="150"/>
      <c r="B39" s="150"/>
      <c r="C39" s="142" t="s">
        <v>104</v>
      </c>
      <c r="D39" s="142"/>
      <c r="E39" s="142"/>
      <c r="F39" s="142"/>
      <c r="G39" s="43">
        <v>0</v>
      </c>
      <c r="H39" s="214">
        <f t="shared" si="0"/>
        <v>0</v>
      </c>
      <c r="I39" s="214"/>
      <c r="J39" s="214"/>
      <c r="K39" s="214"/>
      <c r="L39" s="214">
        <f t="shared" si="1"/>
        <v>0</v>
      </c>
      <c r="M39" s="214"/>
      <c r="N39" s="299"/>
      <c r="O39" s="128"/>
      <c r="P39" s="164"/>
      <c r="Q39" s="164"/>
      <c r="R39" s="164"/>
      <c r="S39" s="129"/>
    </row>
    <row r="40" spans="1:24" ht="18.75">
      <c r="A40" s="274" t="s">
        <v>33</v>
      </c>
      <c r="B40" s="275"/>
      <c r="C40" s="268"/>
      <c r="D40" s="269"/>
      <c r="E40" s="269"/>
      <c r="F40" s="270"/>
      <c r="G40" s="43">
        <f>SUM(G23:G39)</f>
        <v>43380.08</v>
      </c>
      <c r="H40" s="276">
        <f>SUM(H23:K39)</f>
        <v>29518.726666666666</v>
      </c>
      <c r="I40" s="269"/>
      <c r="J40" s="269"/>
      <c r="K40" s="270"/>
      <c r="L40" s="260">
        <f>G40-H40</f>
        <v>13861.353333333336</v>
      </c>
      <c r="M40" s="260"/>
      <c r="N40" s="20">
        <v>1</v>
      </c>
      <c r="O40" s="128"/>
      <c r="P40" s="164"/>
      <c r="Q40" s="164"/>
      <c r="R40" s="164"/>
      <c r="S40" s="129"/>
    </row>
    <row r="41" spans="1:24" ht="15.75">
      <c r="A41" s="153" t="s">
        <v>39</v>
      </c>
      <c r="B41" s="153"/>
      <c r="C41" s="153"/>
      <c r="D41" s="153"/>
      <c r="E41" s="153"/>
      <c r="F41" s="153"/>
      <c r="G41" s="153"/>
      <c r="H41" s="153"/>
      <c r="I41" s="153"/>
      <c r="J41" s="153"/>
      <c r="K41" s="153"/>
      <c r="L41" s="153"/>
      <c r="M41" s="153"/>
      <c r="N41" s="11"/>
      <c r="O41" s="123"/>
      <c r="P41" s="267"/>
      <c r="Q41" s="267"/>
      <c r="R41" s="267"/>
      <c r="S41" s="124"/>
    </row>
    <row r="42" spans="1:24" ht="69.75" customHeight="1">
      <c r="A42" s="172"/>
      <c r="B42" s="172"/>
      <c r="C42" s="277" t="s">
        <v>35</v>
      </c>
      <c r="D42" s="278"/>
      <c r="E42" s="278"/>
      <c r="F42" s="279"/>
      <c r="G42" s="48" t="s">
        <v>36</v>
      </c>
      <c r="H42" s="280" t="s">
        <v>37</v>
      </c>
      <c r="I42" s="281"/>
      <c r="J42" s="281"/>
      <c r="K42" s="282"/>
      <c r="L42" s="280" t="s">
        <v>38</v>
      </c>
      <c r="M42" s="282"/>
      <c r="N42" s="52"/>
      <c r="O42" s="48" t="s">
        <v>74</v>
      </c>
      <c r="P42" s="48" t="s">
        <v>73</v>
      </c>
      <c r="Q42" s="48" t="s">
        <v>75</v>
      </c>
      <c r="R42" s="48" t="s">
        <v>62</v>
      </c>
      <c r="S42" s="321"/>
    </row>
    <row r="43" spans="1:24" ht="15" customHeight="1">
      <c r="A43" s="162" t="s">
        <v>105</v>
      </c>
      <c r="B43" s="162"/>
      <c r="C43" s="210" t="s">
        <v>93</v>
      </c>
      <c r="D43" s="210"/>
      <c r="E43" s="210"/>
      <c r="F43" s="210"/>
      <c r="G43" s="49">
        <v>1879.27</v>
      </c>
      <c r="H43" s="283">
        <f>$G43/$J$13*$J$14</f>
        <v>1252.8466666666666</v>
      </c>
      <c r="I43" s="284"/>
      <c r="J43" s="284"/>
      <c r="K43" s="285"/>
      <c r="L43" s="283">
        <f>G43-H43</f>
        <v>626.4233333333334</v>
      </c>
      <c r="M43" s="285"/>
      <c r="N43" s="298"/>
      <c r="O43" s="328">
        <f>D17/J13*J15</f>
        <v>5694.757575757576</v>
      </c>
      <c r="P43" s="331">
        <f>O43/100*12</f>
        <v>683.37090909090921</v>
      </c>
      <c r="Q43" s="331">
        <f>(L43+L44)-(P43)</f>
        <v>370.15909090909099</v>
      </c>
      <c r="R43" s="331">
        <f>L45+L46</f>
        <v>797.26333333333332</v>
      </c>
      <c r="S43" s="322"/>
    </row>
    <row r="44" spans="1:24" ht="15.75">
      <c r="A44" s="162"/>
      <c r="B44" s="162"/>
      <c r="C44" s="210" t="s">
        <v>92</v>
      </c>
      <c r="D44" s="210"/>
      <c r="E44" s="210"/>
      <c r="F44" s="210"/>
      <c r="G44" s="49">
        <v>1281.32</v>
      </c>
      <c r="H44" s="283">
        <f t="shared" ref="H44:H46" si="2">$G44/$J$13*$J$14</f>
        <v>854.21333333333325</v>
      </c>
      <c r="I44" s="284"/>
      <c r="J44" s="284"/>
      <c r="K44" s="285"/>
      <c r="L44" s="283">
        <f t="shared" ref="L44:L46" si="3">G44-H44</f>
        <v>427.10666666666668</v>
      </c>
      <c r="M44" s="285"/>
      <c r="N44" s="299"/>
      <c r="O44" s="329"/>
      <c r="P44" s="332"/>
      <c r="Q44" s="332"/>
      <c r="R44" s="332"/>
      <c r="S44" s="322"/>
    </row>
    <row r="45" spans="1:24" ht="15" customHeight="1">
      <c r="A45" s="162"/>
      <c r="B45" s="162"/>
      <c r="C45" s="210" t="s">
        <v>94</v>
      </c>
      <c r="D45" s="210"/>
      <c r="E45" s="210"/>
      <c r="F45" s="210"/>
      <c r="G45" s="49">
        <v>1537.58</v>
      </c>
      <c r="H45" s="283">
        <f t="shared" si="2"/>
        <v>1025.0533333333333</v>
      </c>
      <c r="I45" s="284"/>
      <c r="J45" s="284"/>
      <c r="K45" s="285"/>
      <c r="L45" s="283">
        <f t="shared" si="3"/>
        <v>512.52666666666664</v>
      </c>
      <c r="M45" s="285"/>
      <c r="N45" s="299"/>
      <c r="O45" s="329"/>
      <c r="P45" s="332"/>
      <c r="Q45" s="332"/>
      <c r="R45" s="332"/>
      <c r="S45" s="322"/>
      <c r="T45" s="10"/>
      <c r="U45" s="10"/>
      <c r="V45" s="10"/>
      <c r="W45" s="10"/>
      <c r="X45" s="10"/>
    </row>
    <row r="46" spans="1:24" ht="15" customHeight="1">
      <c r="A46" s="162"/>
      <c r="B46" s="162"/>
      <c r="C46" s="210" t="s">
        <v>91</v>
      </c>
      <c r="D46" s="210"/>
      <c r="E46" s="210"/>
      <c r="F46" s="210"/>
      <c r="G46" s="49">
        <v>854.21</v>
      </c>
      <c r="H46" s="283">
        <f t="shared" si="2"/>
        <v>569.47333333333336</v>
      </c>
      <c r="I46" s="284"/>
      <c r="J46" s="284"/>
      <c r="K46" s="285"/>
      <c r="L46" s="283">
        <f t="shared" si="3"/>
        <v>284.73666666666668</v>
      </c>
      <c r="M46" s="285"/>
      <c r="N46" s="299"/>
      <c r="O46" s="330"/>
      <c r="P46" s="333"/>
      <c r="Q46" s="333"/>
      <c r="R46" s="333"/>
      <c r="S46" s="323"/>
      <c r="T46" s="10"/>
      <c r="U46" s="10"/>
      <c r="V46" s="10"/>
      <c r="W46" s="10"/>
      <c r="X46" s="10"/>
    </row>
    <row r="47" spans="1:24" ht="15.75">
      <c r="A47" s="274" t="s">
        <v>33</v>
      </c>
      <c r="B47" s="275"/>
      <c r="C47" s="287"/>
      <c r="D47" s="288"/>
      <c r="E47" s="288"/>
      <c r="F47" s="289"/>
      <c r="G47" s="49"/>
      <c r="H47" s="283"/>
      <c r="I47" s="284"/>
      <c r="J47" s="284"/>
      <c r="K47" s="285"/>
      <c r="L47" s="283">
        <f>SUM(L43:M46)</f>
        <v>1850.7933333333335</v>
      </c>
      <c r="M47" s="285"/>
      <c r="N47" s="12"/>
      <c r="O47" s="128"/>
      <c r="P47" s="164"/>
      <c r="Q47" s="164"/>
      <c r="R47" s="164"/>
      <c r="S47" s="129"/>
    </row>
    <row r="48" spans="1:24" ht="15.75">
      <c r="A48" s="153" t="s">
        <v>44</v>
      </c>
      <c r="B48" s="153"/>
      <c r="C48" s="153"/>
      <c r="D48" s="153"/>
      <c r="E48" s="153"/>
      <c r="F48" s="153"/>
      <c r="G48" s="153"/>
      <c r="H48" s="153"/>
      <c r="I48" s="153"/>
      <c r="J48" s="153"/>
      <c r="K48" s="153"/>
      <c r="L48" s="153"/>
      <c r="M48" s="153"/>
      <c r="N48" s="12"/>
      <c r="O48" s="128"/>
      <c r="P48" s="164"/>
      <c r="Q48" s="164"/>
      <c r="R48" s="164"/>
      <c r="S48" s="129"/>
    </row>
    <row r="49" spans="1:19" ht="15" customHeight="1">
      <c r="A49" s="150" t="s">
        <v>45</v>
      </c>
      <c r="B49" s="150"/>
      <c r="C49" s="170" t="s">
        <v>46</v>
      </c>
      <c r="D49" s="170"/>
      <c r="E49" s="170"/>
      <c r="F49" s="170"/>
      <c r="G49" s="172" t="s">
        <v>47</v>
      </c>
      <c r="H49" s="172" t="s">
        <v>53</v>
      </c>
      <c r="I49" s="172"/>
      <c r="J49" s="172"/>
      <c r="K49" s="172"/>
      <c r="L49" s="172" t="s">
        <v>48</v>
      </c>
      <c r="M49" s="172"/>
      <c r="N49" s="301"/>
      <c r="O49" s="128"/>
      <c r="P49" s="164"/>
      <c r="Q49" s="164"/>
      <c r="R49" s="164"/>
      <c r="S49" s="129"/>
    </row>
    <row r="50" spans="1:19" ht="78" customHeight="1">
      <c r="A50" s="150"/>
      <c r="B50" s="150"/>
      <c r="C50" s="170"/>
      <c r="D50" s="170"/>
      <c r="E50" s="170"/>
      <c r="F50" s="170"/>
      <c r="G50" s="172"/>
      <c r="H50" s="172"/>
      <c r="I50" s="172"/>
      <c r="J50" s="172"/>
      <c r="K50" s="172"/>
      <c r="L50" s="172"/>
      <c r="M50" s="172"/>
      <c r="N50" s="302"/>
      <c r="O50" s="128"/>
      <c r="P50" s="164"/>
      <c r="Q50" s="164"/>
      <c r="R50" s="164"/>
      <c r="S50" s="129"/>
    </row>
    <row r="51" spans="1:19" ht="15.75">
      <c r="A51" s="150"/>
      <c r="B51" s="150"/>
      <c r="C51" s="142" t="s">
        <v>49</v>
      </c>
      <c r="D51" s="142"/>
      <c r="E51" s="142"/>
      <c r="F51" s="142"/>
      <c r="G51" s="50">
        <v>3010.38</v>
      </c>
      <c r="H51" s="214">
        <f>(J12/D13*D14)-(D12)</f>
        <v>1246.7666666666664</v>
      </c>
      <c r="I51" s="214"/>
      <c r="J51" s="214"/>
      <c r="K51" s="214"/>
      <c r="L51" s="214">
        <f>IF(H51&lt;=0,G51,G51-H51)</f>
        <v>1763.6133333333337</v>
      </c>
      <c r="M51" s="214"/>
      <c r="N51" s="298"/>
      <c r="O51" s="128"/>
      <c r="P51" s="164"/>
      <c r="Q51" s="164"/>
      <c r="R51" s="164"/>
      <c r="S51" s="129"/>
    </row>
    <row r="52" spans="1:19" ht="15.75">
      <c r="A52" s="150"/>
      <c r="B52" s="150"/>
      <c r="C52" s="142" t="s">
        <v>50</v>
      </c>
      <c r="D52" s="142"/>
      <c r="E52" s="142"/>
      <c r="F52" s="142"/>
      <c r="G52" s="50">
        <v>213.81</v>
      </c>
      <c r="H52" s="214">
        <f>G52</f>
        <v>213.81</v>
      </c>
      <c r="I52" s="214"/>
      <c r="J52" s="214"/>
      <c r="K52" s="214"/>
      <c r="L52" s="214">
        <f>G52-H52</f>
        <v>0</v>
      </c>
      <c r="M52" s="214"/>
      <c r="N52" s="300"/>
      <c r="O52" s="128"/>
      <c r="P52" s="164"/>
      <c r="Q52" s="164"/>
      <c r="R52" s="164"/>
      <c r="S52" s="129"/>
    </row>
    <row r="53" spans="1:19" ht="18.75">
      <c r="A53" s="158" t="s">
        <v>33</v>
      </c>
      <c r="B53" s="158"/>
      <c r="C53" s="156"/>
      <c r="D53" s="156"/>
      <c r="E53" s="156"/>
      <c r="F53" s="156"/>
      <c r="G53" s="1"/>
      <c r="H53" s="194"/>
      <c r="I53" s="194"/>
      <c r="J53" s="194"/>
      <c r="K53" s="194"/>
      <c r="L53" s="195">
        <f>SUM(L51+L52)</f>
        <v>1763.6133333333337</v>
      </c>
      <c r="M53" s="195"/>
      <c r="N53" s="20">
        <v>3</v>
      </c>
      <c r="O53" s="128"/>
      <c r="P53" s="164"/>
      <c r="Q53" s="164"/>
      <c r="R53" s="164"/>
      <c r="S53" s="129"/>
    </row>
    <row r="54" spans="1:19" ht="18.75" customHeight="1">
      <c r="A54" s="153" t="s">
        <v>117</v>
      </c>
      <c r="B54" s="153"/>
      <c r="C54" s="153"/>
      <c r="D54" s="153"/>
      <c r="E54" s="153"/>
      <c r="F54" s="153"/>
      <c r="G54" s="153"/>
      <c r="H54" s="153"/>
      <c r="I54" s="153"/>
      <c r="J54" s="153"/>
      <c r="K54" s="153"/>
      <c r="L54" s="153"/>
      <c r="M54" s="153"/>
      <c r="N54" s="41"/>
      <c r="O54" s="128"/>
      <c r="P54" s="164"/>
      <c r="Q54" s="164"/>
      <c r="R54" s="164"/>
      <c r="S54" s="129"/>
    </row>
    <row r="55" spans="1:19" ht="14.45" customHeight="1">
      <c r="A55" s="150" t="s">
        <v>103</v>
      </c>
      <c r="B55" s="150"/>
      <c r="C55" s="256" t="s">
        <v>60</v>
      </c>
      <c r="D55" s="257"/>
      <c r="E55" s="257"/>
      <c r="F55" s="257"/>
      <c r="G55" s="171">
        <f>L40-L53</f>
        <v>12097.740000000002</v>
      </c>
      <c r="H55" s="171"/>
      <c r="I55" s="171"/>
      <c r="J55" s="171"/>
      <c r="K55" s="171"/>
      <c r="L55" s="171"/>
      <c r="M55" s="171"/>
      <c r="N55" s="196"/>
      <c r="O55" s="128"/>
      <c r="P55" s="164"/>
      <c r="Q55" s="164"/>
      <c r="R55" s="164"/>
      <c r="S55" s="129"/>
    </row>
    <row r="56" spans="1:19" ht="14.45" customHeight="1">
      <c r="A56" s="150"/>
      <c r="B56" s="150"/>
      <c r="C56" s="257"/>
      <c r="D56" s="257"/>
      <c r="E56" s="257"/>
      <c r="F56" s="257"/>
      <c r="G56" s="171"/>
      <c r="H56" s="171"/>
      <c r="I56" s="171"/>
      <c r="J56" s="171"/>
      <c r="K56" s="171"/>
      <c r="L56" s="171"/>
      <c r="M56" s="171"/>
      <c r="N56" s="197"/>
      <c r="O56" s="123"/>
      <c r="P56" s="267"/>
      <c r="Q56" s="267"/>
      <c r="R56" s="267"/>
      <c r="S56" s="124"/>
    </row>
    <row r="59" spans="1:19" ht="32.25" customHeight="1">
      <c r="A59" s="238" t="s">
        <v>182</v>
      </c>
      <c r="B59" s="238"/>
      <c r="C59" s="238"/>
      <c r="D59" s="238"/>
      <c r="F59" s="239" t="s">
        <v>183</v>
      </c>
      <c r="G59" s="239"/>
      <c r="H59" s="239"/>
      <c r="I59" s="239"/>
      <c r="J59" s="239"/>
    </row>
    <row r="60" spans="1:19">
      <c r="A60" s="163" t="s">
        <v>54</v>
      </c>
      <c r="B60" s="163"/>
      <c r="C60" s="163"/>
      <c r="D60" s="93">
        <f>H33</f>
        <v>14658.333333333332</v>
      </c>
      <c r="F60" s="163" t="s">
        <v>65</v>
      </c>
      <c r="G60" s="163"/>
      <c r="H60" s="163"/>
      <c r="I60" s="163"/>
      <c r="J60" s="93">
        <f>D16/D13*D14</f>
        <v>13063.806666666667</v>
      </c>
    </row>
    <row r="61" spans="1:19">
      <c r="A61" s="163" t="s">
        <v>55</v>
      </c>
      <c r="B61" s="163"/>
      <c r="C61" s="163"/>
      <c r="D61" s="93">
        <f>H45+H46</f>
        <v>1594.5266666666666</v>
      </c>
      <c r="F61" s="167" t="s">
        <v>66</v>
      </c>
      <c r="G61" s="167"/>
      <c r="H61" s="167"/>
      <c r="I61" s="167"/>
      <c r="J61" s="93">
        <f>(J60*J16)-D12</f>
        <v>1246.7666666666673</v>
      </c>
    </row>
    <row r="62" spans="1:19" ht="30">
      <c r="A62" s="163" t="s">
        <v>56</v>
      </c>
      <c r="B62" s="163"/>
      <c r="C62" s="163"/>
      <c r="D62" s="93">
        <f>D60-D61</f>
        <v>13063.806666666665</v>
      </c>
      <c r="F62" s="163" t="s">
        <v>67</v>
      </c>
      <c r="G62" s="163"/>
      <c r="H62" s="163"/>
      <c r="I62" s="163"/>
      <c r="J62" s="95">
        <f>IF(J61&lt;=0,G51,G51-J61)</f>
        <v>1763.6133333333328</v>
      </c>
      <c r="K62" s="97" t="s">
        <v>185</v>
      </c>
    </row>
    <row r="63" spans="1:19">
      <c r="A63" s="163" t="s">
        <v>57</v>
      </c>
      <c r="B63" s="163"/>
      <c r="C63" s="163"/>
      <c r="D63" s="94">
        <v>0.27</v>
      </c>
      <c r="F63" s="164"/>
      <c r="G63" s="164"/>
      <c r="H63" s="164"/>
      <c r="I63" s="5"/>
    </row>
    <row r="64" spans="1:19">
      <c r="A64" s="163" t="s">
        <v>58</v>
      </c>
      <c r="B64" s="163"/>
      <c r="C64" s="163"/>
      <c r="D64" s="93">
        <f>(D62*D63)-D12</f>
        <v>1246.7678000000001</v>
      </c>
      <c r="F64" s="164"/>
      <c r="G64" s="164"/>
      <c r="H64" s="164"/>
      <c r="I64" s="4"/>
    </row>
    <row r="65" spans="1:9" ht="30">
      <c r="A65" s="163" t="s">
        <v>59</v>
      </c>
      <c r="B65" s="163"/>
      <c r="C65" s="163"/>
      <c r="D65" s="95">
        <f>IF(D64&lt;=0,G51,G51-D64)</f>
        <v>1763.6122</v>
      </c>
      <c r="E65" s="97" t="s">
        <v>185</v>
      </c>
      <c r="F65" s="164"/>
      <c r="G65" s="164"/>
      <c r="H65" s="164"/>
      <c r="I65" s="4"/>
    </row>
  </sheetData>
  <mergeCells count="191">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A65:C65"/>
    <mergeCell ref="F65:H65"/>
    <mergeCell ref="A62:C62"/>
    <mergeCell ref="F62:I62"/>
    <mergeCell ref="A63:C63"/>
    <mergeCell ref="F63:H63"/>
    <mergeCell ref="A64:C64"/>
    <mergeCell ref="F64:H64"/>
    <mergeCell ref="O47:S56"/>
    <mergeCell ref="A47:B47"/>
    <mergeCell ref="C55:F56"/>
    <mergeCell ref="G55:M56"/>
    <mergeCell ref="C47:F47"/>
    <mergeCell ref="H47:K47"/>
    <mergeCell ref="L47:M47"/>
    <mergeCell ref="A48:M48"/>
    <mergeCell ref="A49:B52"/>
    <mergeCell ref="C49:F50"/>
    <mergeCell ref="G49:G50"/>
    <mergeCell ref="H49:K50"/>
    <mergeCell ref="A53:B53"/>
    <mergeCell ref="C53:F53"/>
    <mergeCell ref="H53:K53"/>
    <mergeCell ref="L53:M53"/>
    <mergeCell ref="A2:S2"/>
    <mergeCell ref="U1:V1"/>
    <mergeCell ref="N55:N56"/>
    <mergeCell ref="A59:D59"/>
    <mergeCell ref="F59:J59"/>
    <mergeCell ref="A60:C60"/>
    <mergeCell ref="F60:I60"/>
    <mergeCell ref="A61:C61"/>
    <mergeCell ref="F61:I61"/>
    <mergeCell ref="A55:B56"/>
    <mergeCell ref="L52:M52"/>
    <mergeCell ref="L49:M50"/>
    <mergeCell ref="N49:N50"/>
    <mergeCell ref="C51:F51"/>
    <mergeCell ref="H51:K51"/>
    <mergeCell ref="L51:M51"/>
    <mergeCell ref="N51:N52"/>
    <mergeCell ref="C52:F52"/>
    <mergeCell ref="H52:K52"/>
    <mergeCell ref="S42:S46"/>
    <mergeCell ref="A43:B46"/>
    <mergeCell ref="C43:F43"/>
    <mergeCell ref="H43:K43"/>
    <mergeCell ref="L43:M43"/>
  </mergeCells>
  <hyperlinks>
    <hyperlink ref="U1:V1" location="İÇİNDEKİLER!A1" display="İÇİNDEKİLER"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65"/>
  <sheetViews>
    <sheetView topLeftCell="C40" zoomScale="90" zoomScaleNormal="90" workbookViewId="0">
      <selection activeCell="O47" sqref="O47:S56"/>
    </sheetView>
  </sheetViews>
  <sheetFormatPr defaultColWidth="9.140625" defaultRowHeight="15"/>
  <cols>
    <col min="3" max="3" width="17.28515625" customWidth="1"/>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8.28515625" customWidth="1"/>
    <col min="22" max="22" width="9.85546875" customWidth="1"/>
    <col min="23" max="24" width="6" customWidth="1"/>
  </cols>
  <sheetData>
    <row r="1" spans="1:35" ht="29.45" customHeight="1">
      <c r="A1" s="334" t="s">
        <v>169</v>
      </c>
      <c r="B1" s="335"/>
      <c r="C1" s="335"/>
      <c r="D1" s="335"/>
      <c r="E1" s="335"/>
      <c r="F1" s="335"/>
      <c r="G1" s="335"/>
      <c r="H1" s="335"/>
      <c r="I1" s="335"/>
      <c r="J1" s="335"/>
      <c r="K1" s="335"/>
      <c r="L1" s="335"/>
      <c r="M1" s="335"/>
      <c r="N1" s="335"/>
      <c r="O1" s="335"/>
      <c r="P1" s="335"/>
      <c r="Q1" s="335"/>
      <c r="R1" s="335"/>
      <c r="S1" s="336"/>
      <c r="T1" s="42"/>
      <c r="U1" s="114" t="s">
        <v>175</v>
      </c>
      <c r="V1" s="114"/>
      <c r="W1" s="42"/>
      <c r="X1" s="42"/>
      <c r="Y1" s="42"/>
      <c r="Z1" s="42"/>
      <c r="AA1" s="42"/>
      <c r="AB1" s="42"/>
      <c r="AC1" s="42"/>
      <c r="AD1" s="42"/>
      <c r="AE1" s="42"/>
      <c r="AF1" s="42"/>
      <c r="AG1" s="42"/>
      <c r="AH1" s="42"/>
      <c r="AI1" s="42"/>
    </row>
    <row r="2" spans="1:35" ht="24" thickBot="1">
      <c r="A2" s="252" t="s">
        <v>176</v>
      </c>
      <c r="B2" s="253"/>
      <c r="C2" s="253"/>
      <c r="D2" s="253"/>
      <c r="E2" s="253"/>
      <c r="F2" s="253"/>
      <c r="G2" s="253"/>
      <c r="H2" s="253"/>
      <c r="I2" s="253"/>
      <c r="J2" s="253"/>
      <c r="K2" s="253"/>
      <c r="L2" s="253"/>
      <c r="M2" s="253"/>
      <c r="N2" s="253"/>
      <c r="O2" s="253"/>
      <c r="P2" s="253"/>
      <c r="Q2" s="253"/>
      <c r="R2" s="253"/>
      <c r="S2" s="254"/>
      <c r="T2" s="42"/>
      <c r="U2" s="42"/>
      <c r="V2" s="42"/>
      <c r="W2" s="42"/>
      <c r="X2" s="42"/>
      <c r="Y2" s="42"/>
      <c r="Z2" s="42"/>
      <c r="AA2" s="42"/>
      <c r="AB2" s="42"/>
      <c r="AC2" s="42"/>
      <c r="AD2" s="42"/>
      <c r="AE2" s="42"/>
      <c r="AF2" s="42"/>
      <c r="AG2" s="42"/>
      <c r="AH2" s="42"/>
      <c r="AI2" s="42"/>
    </row>
    <row r="3" spans="1:35" ht="23.25">
      <c r="A3" s="65"/>
      <c r="B3" s="65"/>
      <c r="C3" s="65"/>
      <c r="D3" s="65"/>
      <c r="E3" s="65"/>
      <c r="F3" s="65"/>
      <c r="G3" s="65"/>
      <c r="H3" s="65"/>
      <c r="I3" s="65"/>
      <c r="J3" s="65"/>
      <c r="K3" s="65"/>
      <c r="L3" s="65"/>
      <c r="M3" s="65"/>
      <c r="N3" s="65"/>
      <c r="O3" s="65"/>
      <c r="P3" s="65"/>
      <c r="Q3" s="65"/>
      <c r="R3" s="65"/>
      <c r="S3" s="65"/>
      <c r="T3" s="42"/>
      <c r="U3" s="42"/>
      <c r="V3" s="42"/>
      <c r="W3" s="42"/>
      <c r="X3" s="42"/>
      <c r="Y3" s="42"/>
      <c r="Z3" s="42"/>
      <c r="AA3" s="42"/>
      <c r="AB3" s="42"/>
      <c r="AC3" s="42"/>
      <c r="AD3" s="42"/>
      <c r="AE3" s="42"/>
      <c r="AF3" s="42"/>
      <c r="AG3" s="42"/>
      <c r="AH3" s="42"/>
      <c r="AI3" s="42"/>
    </row>
    <row r="4" spans="1:35" ht="28.5" customHeight="1">
      <c r="A4" s="216" t="s">
        <v>0</v>
      </c>
      <c r="B4" s="217"/>
      <c r="C4" s="217"/>
      <c r="D4" s="217"/>
      <c r="E4" s="217"/>
      <c r="F4" s="217"/>
      <c r="G4" s="217"/>
      <c r="H4" s="217"/>
      <c r="I4" s="217"/>
      <c r="J4" s="217"/>
      <c r="K4" s="217"/>
      <c r="L4" s="217"/>
      <c r="M4" s="217"/>
      <c r="N4" s="217"/>
      <c r="O4" s="217"/>
      <c r="P4" s="217"/>
      <c r="Q4" s="217"/>
      <c r="R4" s="217"/>
      <c r="S4" s="218"/>
    </row>
    <row r="5" spans="1:35" ht="18.75">
      <c r="A5" s="139" t="s">
        <v>1</v>
      </c>
      <c r="B5" s="139"/>
      <c r="C5" s="139"/>
      <c r="D5" s="139"/>
      <c r="E5" s="139"/>
      <c r="F5" s="139"/>
      <c r="G5" s="139"/>
      <c r="H5" s="139"/>
      <c r="I5" s="139"/>
      <c r="J5" s="139"/>
      <c r="K5" s="139"/>
      <c r="L5" s="139"/>
      <c r="M5" s="139"/>
      <c r="N5" s="303"/>
      <c r="O5" s="219"/>
      <c r="P5" s="219"/>
      <c r="Q5" s="219"/>
      <c r="R5" s="219"/>
      <c r="S5" s="219"/>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45261</v>
      </c>
      <c r="K10" s="141"/>
      <c r="L10" s="141"/>
      <c r="M10" s="141"/>
      <c r="N10" s="304"/>
      <c r="O10" s="128"/>
      <c r="P10" s="164"/>
      <c r="Q10" s="164"/>
      <c r="R10" s="164"/>
      <c r="S10" s="129"/>
    </row>
    <row r="11" spans="1:35" ht="15" customHeight="1">
      <c r="A11" s="142" t="s">
        <v>12</v>
      </c>
      <c r="B11" s="142"/>
      <c r="C11" s="142"/>
      <c r="D11" s="148">
        <v>45289</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29"/>
    </row>
    <row r="13" spans="1:35" ht="15" customHeight="1">
      <c r="A13" s="249" t="s">
        <v>41</v>
      </c>
      <c r="B13" s="250"/>
      <c r="C13" s="251"/>
      <c r="D13" s="268">
        <v>31</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15</v>
      </c>
      <c r="E14" s="269"/>
      <c r="F14" s="270"/>
      <c r="G14" s="249" t="s">
        <v>43</v>
      </c>
      <c r="H14" s="250"/>
      <c r="I14" s="251"/>
      <c r="J14" s="268">
        <f>D14</f>
        <v>15</v>
      </c>
      <c r="K14" s="269"/>
      <c r="L14" s="269"/>
      <c r="M14" s="270"/>
      <c r="N14" s="304"/>
      <c r="O14" s="128"/>
      <c r="P14" s="164"/>
      <c r="Q14" s="164"/>
      <c r="R14" s="164"/>
      <c r="S14" s="129"/>
    </row>
    <row r="15" spans="1:35" ht="15" customHeight="1">
      <c r="A15" s="249" t="s">
        <v>69</v>
      </c>
      <c r="B15" s="250"/>
      <c r="C15" s="251"/>
      <c r="D15" s="268">
        <f>D13-D14</f>
        <v>16</v>
      </c>
      <c r="E15" s="269"/>
      <c r="F15" s="270"/>
      <c r="G15" s="249" t="s">
        <v>69</v>
      </c>
      <c r="H15" s="250"/>
      <c r="I15" s="251"/>
      <c r="J15" s="268">
        <f>J13-J14</f>
        <v>15</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324" t="s">
        <v>181</v>
      </c>
      <c r="B17" s="325"/>
      <c r="C17" s="326"/>
      <c r="D17" s="276">
        <f>G43*100/11</f>
        <v>17084.272727272728</v>
      </c>
      <c r="E17" s="327"/>
      <c r="F17" s="313"/>
      <c r="G17" s="268"/>
      <c r="H17" s="269"/>
      <c r="I17" s="270"/>
      <c r="J17" s="271"/>
      <c r="K17" s="272"/>
      <c r="L17" s="272"/>
      <c r="M17" s="273"/>
      <c r="N17" s="304"/>
      <c r="O17" s="17"/>
      <c r="P17" s="19"/>
      <c r="Q17" s="19"/>
      <c r="R17" s="19"/>
      <c r="S17" s="18"/>
    </row>
    <row r="18" spans="1:19" ht="29.25" customHeight="1">
      <c r="A18" s="155" t="s">
        <v>8</v>
      </c>
      <c r="B18" s="155"/>
      <c r="C18" s="155"/>
      <c r="D18" s="156"/>
      <c r="E18" s="156"/>
      <c r="F18" s="156"/>
      <c r="G18" s="156"/>
      <c r="H18" s="156"/>
      <c r="I18" s="156"/>
      <c r="J18" s="156"/>
      <c r="K18" s="156"/>
      <c r="L18" s="156"/>
      <c r="M18" s="156"/>
      <c r="N18" s="305"/>
      <c r="O18" s="21"/>
      <c r="P18" s="23"/>
      <c r="Q18" s="23"/>
      <c r="R18" s="23"/>
      <c r="S18" s="22"/>
    </row>
    <row r="19" spans="1:19" ht="15.75">
      <c r="A19" s="153" t="s">
        <v>15</v>
      </c>
      <c r="B19" s="153"/>
      <c r="C19" s="153"/>
      <c r="D19" s="153"/>
      <c r="E19" s="153"/>
      <c r="F19" s="153"/>
      <c r="G19" s="153"/>
      <c r="H19" s="153"/>
      <c r="I19" s="153"/>
      <c r="J19" s="153"/>
      <c r="K19" s="153"/>
      <c r="L19" s="153"/>
      <c r="M19" s="153"/>
      <c r="N19" s="11"/>
      <c r="O19" s="126"/>
      <c r="P19" s="293"/>
      <c r="Q19" s="293"/>
      <c r="R19" s="293"/>
      <c r="S19" s="127"/>
    </row>
    <row r="20" spans="1:19" ht="15" customHeight="1">
      <c r="A20" s="172"/>
      <c r="B20" s="172"/>
      <c r="C20" s="215"/>
      <c r="D20" s="215"/>
      <c r="E20" s="215"/>
      <c r="F20" s="215"/>
      <c r="G20" s="136" t="s">
        <v>30</v>
      </c>
      <c r="H20" s="172" t="s">
        <v>31</v>
      </c>
      <c r="I20" s="170"/>
      <c r="J20" s="170"/>
      <c r="K20" s="170"/>
      <c r="L20" s="172" t="s">
        <v>32</v>
      </c>
      <c r="M20" s="170"/>
      <c r="N20" s="295"/>
      <c r="O20" s="121"/>
      <c r="P20" s="294"/>
      <c r="Q20" s="294"/>
      <c r="R20" s="294"/>
      <c r="S20" s="122"/>
    </row>
    <row r="21" spans="1:19">
      <c r="A21" s="172"/>
      <c r="B21" s="172"/>
      <c r="C21" s="215"/>
      <c r="D21" s="215"/>
      <c r="E21" s="215"/>
      <c r="F21" s="215"/>
      <c r="G21" s="136"/>
      <c r="H21" s="170"/>
      <c r="I21" s="170"/>
      <c r="J21" s="170"/>
      <c r="K21" s="170"/>
      <c r="L21" s="170"/>
      <c r="M21" s="170"/>
      <c r="N21" s="296"/>
      <c r="O21" s="128"/>
      <c r="P21" s="164"/>
      <c r="Q21" s="164"/>
      <c r="R21" s="164"/>
      <c r="S21" s="129"/>
    </row>
    <row r="22" spans="1:19" ht="30" customHeight="1">
      <c r="A22" s="172"/>
      <c r="B22" s="172"/>
      <c r="C22" s="215"/>
      <c r="D22" s="215"/>
      <c r="E22" s="215"/>
      <c r="F22" s="215"/>
      <c r="G22" s="136"/>
      <c r="H22" s="170"/>
      <c r="I22" s="170"/>
      <c r="J22" s="170"/>
      <c r="K22" s="170"/>
      <c r="L22" s="170"/>
      <c r="M22" s="170"/>
      <c r="N22" s="297"/>
      <c r="O22" s="123"/>
      <c r="P22" s="267"/>
      <c r="Q22" s="267"/>
      <c r="R22" s="267"/>
      <c r="S22" s="124"/>
    </row>
    <row r="23" spans="1:19" ht="15" customHeight="1">
      <c r="A23" s="150" t="s">
        <v>16</v>
      </c>
      <c r="B23" s="150"/>
      <c r="C23" s="142" t="s">
        <v>17</v>
      </c>
      <c r="D23" s="142"/>
      <c r="E23" s="142"/>
      <c r="F23" s="142"/>
      <c r="G23" s="43">
        <v>0</v>
      </c>
      <c r="H23" s="214">
        <f>$G23/$D$13*$D$14</f>
        <v>0</v>
      </c>
      <c r="I23" s="214"/>
      <c r="J23" s="214"/>
      <c r="K23" s="214"/>
      <c r="L23" s="214">
        <f>G23-H23</f>
        <v>0</v>
      </c>
      <c r="M23" s="214"/>
      <c r="N23" s="298"/>
      <c r="O23" s="121"/>
      <c r="P23" s="294"/>
      <c r="Q23" s="294"/>
      <c r="R23" s="294"/>
      <c r="S23" s="122"/>
    </row>
    <row r="24" spans="1:19" ht="15.75">
      <c r="A24" s="150"/>
      <c r="B24" s="150"/>
      <c r="C24" s="142" t="s">
        <v>18</v>
      </c>
      <c r="D24" s="142"/>
      <c r="E24" s="142"/>
      <c r="F24" s="142"/>
      <c r="G24" s="43">
        <v>0</v>
      </c>
      <c r="H24" s="214">
        <f t="shared" ref="H24:H39" si="0">$G24/$D$13*$D$14</f>
        <v>0</v>
      </c>
      <c r="I24" s="214"/>
      <c r="J24" s="214"/>
      <c r="K24" s="214"/>
      <c r="L24" s="214">
        <f t="shared" ref="L24:L39" si="1">G24-H24</f>
        <v>0</v>
      </c>
      <c r="M24" s="214"/>
      <c r="N24" s="299"/>
      <c r="O24" s="128"/>
      <c r="P24" s="164"/>
      <c r="Q24" s="164"/>
      <c r="R24" s="164"/>
      <c r="S24" s="129"/>
    </row>
    <row r="25" spans="1:19" ht="15.75">
      <c r="A25" s="150"/>
      <c r="B25" s="150"/>
      <c r="C25" s="142" t="s">
        <v>19</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20</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142" t="s">
        <v>21</v>
      </c>
      <c r="D27" s="142"/>
      <c r="E27" s="142"/>
      <c r="F27" s="142"/>
      <c r="G27" s="43">
        <v>0</v>
      </c>
      <c r="H27" s="214">
        <f t="shared" si="0"/>
        <v>0</v>
      </c>
      <c r="I27" s="214"/>
      <c r="J27" s="214"/>
      <c r="K27" s="214"/>
      <c r="L27" s="214">
        <f t="shared" si="1"/>
        <v>0</v>
      </c>
      <c r="M27" s="214"/>
      <c r="N27" s="299"/>
      <c r="O27" s="128"/>
      <c r="P27" s="164"/>
      <c r="Q27" s="164"/>
      <c r="R27" s="164"/>
      <c r="S27" s="129"/>
    </row>
    <row r="28" spans="1:19" ht="15.75">
      <c r="A28" s="150"/>
      <c r="B28" s="150"/>
      <c r="C28" s="210" t="s">
        <v>100</v>
      </c>
      <c r="D28" s="210"/>
      <c r="E28" s="210"/>
      <c r="F28" s="210"/>
      <c r="G28" s="43">
        <v>1158.77</v>
      </c>
      <c r="H28" s="214">
        <f>G28</f>
        <v>1158.77</v>
      </c>
      <c r="I28" s="214"/>
      <c r="J28" s="214"/>
      <c r="K28" s="214"/>
      <c r="L28" s="214">
        <f t="shared" si="1"/>
        <v>0</v>
      </c>
      <c r="M28" s="214"/>
      <c r="N28" s="299"/>
      <c r="O28" s="128"/>
      <c r="P28" s="164"/>
      <c r="Q28" s="164"/>
      <c r="R28" s="164"/>
      <c r="S28" s="129"/>
    </row>
    <row r="29" spans="1:19" ht="15.75">
      <c r="A29" s="150"/>
      <c r="B29" s="150"/>
      <c r="C29" s="142" t="s">
        <v>101</v>
      </c>
      <c r="D29" s="142"/>
      <c r="E29" s="142"/>
      <c r="F29" s="142"/>
      <c r="G29" s="43">
        <v>637.25</v>
      </c>
      <c r="H29" s="214">
        <f>G29</f>
        <v>637.25</v>
      </c>
      <c r="I29" s="214"/>
      <c r="J29" s="214"/>
      <c r="K29" s="214"/>
      <c r="L29" s="214">
        <f t="shared" si="1"/>
        <v>0</v>
      </c>
      <c r="M29" s="214"/>
      <c r="N29" s="299"/>
      <c r="O29" s="128"/>
      <c r="P29" s="164"/>
      <c r="Q29" s="164"/>
      <c r="R29" s="164"/>
      <c r="S29" s="129"/>
    </row>
    <row r="30" spans="1:19" ht="15.75">
      <c r="A30" s="150"/>
      <c r="B30" s="150"/>
      <c r="C30" s="142" t="s">
        <v>107</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22</v>
      </c>
      <c r="D31" s="142"/>
      <c r="E31" s="142"/>
      <c r="F31" s="142"/>
      <c r="G31" s="43">
        <v>0</v>
      </c>
      <c r="H31" s="214">
        <f>G31</f>
        <v>0</v>
      </c>
      <c r="I31" s="214"/>
      <c r="J31" s="214"/>
      <c r="K31" s="214"/>
      <c r="L31" s="214">
        <f t="shared" si="1"/>
        <v>0</v>
      </c>
      <c r="M31" s="214"/>
      <c r="N31" s="299"/>
      <c r="O31" s="128"/>
      <c r="P31" s="164"/>
      <c r="Q31" s="164"/>
      <c r="R31" s="164"/>
      <c r="S31" s="129"/>
    </row>
    <row r="32" spans="1:19" ht="15.75">
      <c r="A32" s="150"/>
      <c r="B32" s="150"/>
      <c r="C32" s="142" t="s">
        <v>23</v>
      </c>
      <c r="D32" s="142"/>
      <c r="E32" s="142"/>
      <c r="F32" s="142"/>
      <c r="G32" s="43">
        <v>0</v>
      </c>
      <c r="H32" s="214">
        <f t="shared" si="0"/>
        <v>0</v>
      </c>
      <c r="I32" s="214"/>
      <c r="J32" s="214"/>
      <c r="K32" s="214"/>
      <c r="L32" s="214">
        <f t="shared" si="1"/>
        <v>0</v>
      </c>
      <c r="M32" s="214"/>
      <c r="N32" s="299"/>
      <c r="O32" s="128"/>
      <c r="P32" s="164"/>
      <c r="Q32" s="164"/>
      <c r="R32" s="164"/>
      <c r="S32" s="129"/>
    </row>
    <row r="33" spans="1:24" ht="15.75">
      <c r="A33" s="150"/>
      <c r="B33" s="150"/>
      <c r="C33" s="142" t="s">
        <v>24</v>
      </c>
      <c r="D33" s="142"/>
      <c r="E33" s="142"/>
      <c r="F33" s="142"/>
      <c r="G33" s="43">
        <v>21987.5</v>
      </c>
      <c r="H33" s="214">
        <f t="shared" si="0"/>
        <v>10639.112903225807</v>
      </c>
      <c r="I33" s="214"/>
      <c r="J33" s="214"/>
      <c r="K33" s="214"/>
      <c r="L33" s="214">
        <f t="shared" si="1"/>
        <v>11348.387096774193</v>
      </c>
      <c r="M33" s="214"/>
      <c r="N33" s="299"/>
      <c r="O33" s="128"/>
      <c r="P33" s="164"/>
      <c r="Q33" s="164"/>
      <c r="R33" s="164"/>
      <c r="S33" s="129"/>
    </row>
    <row r="34" spans="1:24" ht="15.75">
      <c r="A34" s="150"/>
      <c r="B34" s="150"/>
      <c r="C34" s="142" t="s">
        <v>25</v>
      </c>
      <c r="D34" s="142"/>
      <c r="E34" s="142"/>
      <c r="F34" s="142"/>
      <c r="G34" s="43">
        <v>11457.67</v>
      </c>
      <c r="H34" s="214">
        <f t="shared" si="0"/>
        <v>5544.0338709677426</v>
      </c>
      <c r="I34" s="214"/>
      <c r="J34" s="214"/>
      <c r="K34" s="214"/>
      <c r="L34" s="214">
        <f t="shared" si="1"/>
        <v>5913.6361290322575</v>
      </c>
      <c r="M34" s="214"/>
      <c r="N34" s="299"/>
      <c r="O34" s="128"/>
      <c r="P34" s="164"/>
      <c r="Q34" s="164"/>
      <c r="R34" s="164"/>
      <c r="S34" s="129"/>
    </row>
    <row r="35" spans="1:24" ht="15.75">
      <c r="A35" s="150"/>
      <c r="B35" s="150"/>
      <c r="C35" s="142" t="s">
        <v>26</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27</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28</v>
      </c>
      <c r="D37" s="142"/>
      <c r="E37" s="142"/>
      <c r="F37" s="142"/>
      <c r="G37" s="43">
        <v>0</v>
      </c>
      <c r="H37" s="214">
        <f t="shared" si="0"/>
        <v>0</v>
      </c>
      <c r="I37" s="214"/>
      <c r="J37" s="214"/>
      <c r="K37" s="214"/>
      <c r="L37" s="214">
        <f t="shared" si="1"/>
        <v>0</v>
      </c>
      <c r="M37" s="214"/>
      <c r="N37" s="299"/>
      <c r="O37" s="128"/>
      <c r="P37" s="164"/>
      <c r="Q37" s="164"/>
      <c r="R37" s="164"/>
      <c r="S37" s="129"/>
    </row>
    <row r="38" spans="1:24" ht="15.75">
      <c r="A38" s="150"/>
      <c r="B38" s="150"/>
      <c r="C38" s="142" t="s">
        <v>51</v>
      </c>
      <c r="D38" s="142"/>
      <c r="E38" s="142"/>
      <c r="F38" s="142"/>
      <c r="G38" s="43">
        <v>8138.89</v>
      </c>
      <c r="H38" s="214">
        <f t="shared" si="0"/>
        <v>3938.1725806451614</v>
      </c>
      <c r="I38" s="214"/>
      <c r="J38" s="214"/>
      <c r="K38" s="214"/>
      <c r="L38" s="214">
        <f t="shared" si="1"/>
        <v>4200.717419354839</v>
      </c>
      <c r="M38" s="214"/>
      <c r="N38" s="299"/>
      <c r="O38" s="128"/>
      <c r="P38" s="164"/>
      <c r="Q38" s="164"/>
      <c r="R38" s="164"/>
      <c r="S38" s="129"/>
    </row>
    <row r="39" spans="1:24" ht="15.75">
      <c r="A39" s="150"/>
      <c r="B39" s="150"/>
      <c r="C39" s="142" t="s">
        <v>104</v>
      </c>
      <c r="D39" s="142"/>
      <c r="E39" s="142"/>
      <c r="F39" s="142"/>
      <c r="G39" s="43">
        <v>0</v>
      </c>
      <c r="H39" s="214">
        <f t="shared" si="0"/>
        <v>0</v>
      </c>
      <c r="I39" s="214"/>
      <c r="J39" s="214"/>
      <c r="K39" s="214"/>
      <c r="L39" s="214">
        <f t="shared" si="1"/>
        <v>0</v>
      </c>
      <c r="M39" s="214"/>
      <c r="N39" s="299"/>
      <c r="O39" s="128"/>
      <c r="P39" s="164"/>
      <c r="Q39" s="164"/>
      <c r="R39" s="164"/>
      <c r="S39" s="129"/>
    </row>
    <row r="40" spans="1:24" ht="18.75">
      <c r="A40" s="274" t="s">
        <v>33</v>
      </c>
      <c r="B40" s="275"/>
      <c r="C40" s="126"/>
      <c r="D40" s="293"/>
      <c r="E40" s="293"/>
      <c r="F40" s="127"/>
      <c r="G40" s="3">
        <f>SUM(G23:G39)</f>
        <v>43380.08</v>
      </c>
      <c r="H40" s="339">
        <f>SUM(H23:K39)</f>
        <v>21917.33935483871</v>
      </c>
      <c r="I40" s="293"/>
      <c r="J40" s="293"/>
      <c r="K40" s="127"/>
      <c r="L40" s="195">
        <f>G40-H40</f>
        <v>21462.740645161291</v>
      </c>
      <c r="M40" s="195"/>
      <c r="N40" s="20">
        <v>1</v>
      </c>
      <c r="O40" s="128"/>
      <c r="P40" s="164"/>
      <c r="Q40" s="164"/>
      <c r="R40" s="164"/>
      <c r="S40" s="129"/>
    </row>
    <row r="41" spans="1:24" ht="15.75">
      <c r="A41" s="153" t="s">
        <v>39</v>
      </c>
      <c r="B41" s="153"/>
      <c r="C41" s="153"/>
      <c r="D41" s="153"/>
      <c r="E41" s="153"/>
      <c r="F41" s="153"/>
      <c r="G41" s="153"/>
      <c r="H41" s="153"/>
      <c r="I41" s="153"/>
      <c r="J41" s="153"/>
      <c r="K41" s="153"/>
      <c r="L41" s="153"/>
      <c r="M41" s="153"/>
      <c r="N41" s="11"/>
      <c r="O41" s="123"/>
      <c r="P41" s="267"/>
      <c r="Q41" s="267"/>
      <c r="R41" s="267"/>
      <c r="S41" s="124"/>
    </row>
    <row r="42" spans="1:24" ht="84.75" customHeight="1">
      <c r="A42" s="162"/>
      <c r="B42" s="162"/>
      <c r="C42" s="277" t="s">
        <v>35</v>
      </c>
      <c r="D42" s="278"/>
      <c r="E42" s="278"/>
      <c r="F42" s="279"/>
      <c r="G42" s="48" t="s">
        <v>36</v>
      </c>
      <c r="H42" s="280" t="s">
        <v>37</v>
      </c>
      <c r="I42" s="281"/>
      <c r="J42" s="281"/>
      <c r="K42" s="282"/>
      <c r="L42" s="280" t="s">
        <v>38</v>
      </c>
      <c r="M42" s="282"/>
      <c r="N42" s="52"/>
      <c r="O42" s="48" t="s">
        <v>74</v>
      </c>
      <c r="P42" s="48" t="s">
        <v>73</v>
      </c>
      <c r="Q42" s="48" t="s">
        <v>75</v>
      </c>
      <c r="R42" s="48" t="s">
        <v>62</v>
      </c>
      <c r="S42" s="321"/>
    </row>
    <row r="43" spans="1:24" ht="15" customHeight="1">
      <c r="A43" s="162" t="s">
        <v>105</v>
      </c>
      <c r="B43" s="162"/>
      <c r="C43" s="337" t="s">
        <v>93</v>
      </c>
      <c r="D43" s="338"/>
      <c r="E43" s="338"/>
      <c r="F43" s="338"/>
      <c r="G43" s="3">
        <v>1879.27</v>
      </c>
      <c r="H43" s="339">
        <f>$G43/$J$13*$J$14</f>
        <v>939.63499999999999</v>
      </c>
      <c r="I43" s="340"/>
      <c r="J43" s="340"/>
      <c r="K43" s="341"/>
      <c r="L43" s="339">
        <f>G43-H43</f>
        <v>939.63499999999999</v>
      </c>
      <c r="M43" s="341"/>
      <c r="N43" s="298"/>
      <c r="O43" s="328">
        <f>D17/J13*J15</f>
        <v>8542.136363636364</v>
      </c>
      <c r="P43" s="331">
        <f>O43/100*12</f>
        <v>1025.0563636363636</v>
      </c>
      <c r="Q43" s="331">
        <f>(L43+L44)-(P43)</f>
        <v>555.23863636363649</v>
      </c>
      <c r="R43" s="331">
        <f>L45+L46</f>
        <v>1195.895</v>
      </c>
      <c r="S43" s="322"/>
    </row>
    <row r="44" spans="1:24">
      <c r="A44" s="162"/>
      <c r="B44" s="162"/>
      <c r="C44" s="337" t="s">
        <v>92</v>
      </c>
      <c r="D44" s="338"/>
      <c r="E44" s="338"/>
      <c r="F44" s="338"/>
      <c r="G44" s="3">
        <v>1281.32</v>
      </c>
      <c r="H44" s="339">
        <f t="shared" ref="H44:H46" si="2">$G44/$J$13*$J$14</f>
        <v>640.66</v>
      </c>
      <c r="I44" s="340"/>
      <c r="J44" s="340"/>
      <c r="K44" s="341"/>
      <c r="L44" s="339">
        <f t="shared" ref="L44:L46" si="3">G44-H44</f>
        <v>640.66</v>
      </c>
      <c r="M44" s="341"/>
      <c r="N44" s="299"/>
      <c r="O44" s="329"/>
      <c r="P44" s="332"/>
      <c r="Q44" s="332"/>
      <c r="R44" s="332"/>
      <c r="S44" s="322"/>
    </row>
    <row r="45" spans="1:24" ht="15" customHeight="1">
      <c r="A45" s="162"/>
      <c r="B45" s="162"/>
      <c r="C45" s="337" t="s">
        <v>94</v>
      </c>
      <c r="D45" s="338"/>
      <c r="E45" s="338"/>
      <c r="F45" s="338"/>
      <c r="G45" s="3">
        <v>1537.58</v>
      </c>
      <c r="H45" s="339">
        <f t="shared" si="2"/>
        <v>768.79</v>
      </c>
      <c r="I45" s="340"/>
      <c r="J45" s="340"/>
      <c r="K45" s="341"/>
      <c r="L45" s="339">
        <f t="shared" si="3"/>
        <v>768.79</v>
      </c>
      <c r="M45" s="341"/>
      <c r="N45" s="299"/>
      <c r="O45" s="329"/>
      <c r="P45" s="332"/>
      <c r="Q45" s="332"/>
      <c r="R45" s="332"/>
      <c r="S45" s="322"/>
      <c r="T45" s="10"/>
      <c r="U45" s="10"/>
      <c r="V45" s="10"/>
      <c r="W45" s="10"/>
      <c r="X45" s="10"/>
    </row>
    <row r="46" spans="1:24" ht="15" customHeight="1">
      <c r="A46" s="162"/>
      <c r="B46" s="162"/>
      <c r="C46" s="337" t="s">
        <v>91</v>
      </c>
      <c r="D46" s="338"/>
      <c r="E46" s="338"/>
      <c r="F46" s="338"/>
      <c r="G46" s="3">
        <v>854.21</v>
      </c>
      <c r="H46" s="339">
        <f t="shared" si="2"/>
        <v>427.10500000000002</v>
      </c>
      <c r="I46" s="340"/>
      <c r="J46" s="340"/>
      <c r="K46" s="341"/>
      <c r="L46" s="339">
        <f t="shared" si="3"/>
        <v>427.10500000000002</v>
      </c>
      <c r="M46" s="341"/>
      <c r="N46" s="299"/>
      <c r="O46" s="330"/>
      <c r="P46" s="333"/>
      <c r="Q46" s="333"/>
      <c r="R46" s="333"/>
      <c r="S46" s="323"/>
      <c r="T46" s="10"/>
      <c r="U46" s="10"/>
      <c r="V46" s="10"/>
      <c r="W46" s="10"/>
      <c r="X46" s="10"/>
    </row>
    <row r="47" spans="1:24">
      <c r="A47" s="274" t="s">
        <v>33</v>
      </c>
      <c r="B47" s="275"/>
      <c r="C47" s="274"/>
      <c r="D47" s="342"/>
      <c r="E47" s="342"/>
      <c r="F47" s="275"/>
      <c r="G47" s="3"/>
      <c r="H47" s="339"/>
      <c r="I47" s="340"/>
      <c r="J47" s="340"/>
      <c r="K47" s="341"/>
      <c r="L47" s="343">
        <f>SUM(L43:M46)</f>
        <v>2776.19</v>
      </c>
      <c r="M47" s="344"/>
      <c r="N47" s="12"/>
      <c r="O47" s="128"/>
      <c r="P47" s="164"/>
      <c r="Q47" s="164"/>
      <c r="R47" s="164"/>
      <c r="S47" s="129"/>
    </row>
    <row r="48" spans="1:24" ht="15.75">
      <c r="A48" s="153" t="s">
        <v>44</v>
      </c>
      <c r="B48" s="153"/>
      <c r="C48" s="153"/>
      <c r="D48" s="153"/>
      <c r="E48" s="153"/>
      <c r="F48" s="153"/>
      <c r="G48" s="153"/>
      <c r="H48" s="153"/>
      <c r="I48" s="153"/>
      <c r="J48" s="153"/>
      <c r="K48" s="153"/>
      <c r="L48" s="153"/>
      <c r="M48" s="153"/>
      <c r="N48" s="12"/>
      <c r="O48" s="128"/>
      <c r="P48" s="164"/>
      <c r="Q48" s="164"/>
      <c r="R48" s="164"/>
      <c r="S48" s="129"/>
    </row>
    <row r="49" spans="1:19" ht="15" customHeight="1">
      <c r="A49" s="150" t="s">
        <v>45</v>
      </c>
      <c r="B49" s="150"/>
      <c r="C49" s="170" t="s">
        <v>46</v>
      </c>
      <c r="D49" s="170"/>
      <c r="E49" s="170"/>
      <c r="F49" s="170"/>
      <c r="G49" s="172" t="s">
        <v>47</v>
      </c>
      <c r="H49" s="314" t="s">
        <v>65</v>
      </c>
      <c r="I49" s="315"/>
      <c r="J49" s="314" t="s">
        <v>106</v>
      </c>
      <c r="K49" s="315"/>
      <c r="L49" s="172" t="s">
        <v>48</v>
      </c>
      <c r="M49" s="172"/>
      <c r="N49" s="301"/>
      <c r="O49" s="128"/>
      <c r="P49" s="164"/>
      <c r="Q49" s="164"/>
      <c r="R49" s="164"/>
      <c r="S49" s="129"/>
    </row>
    <row r="50" spans="1:19" ht="62.25" customHeight="1">
      <c r="A50" s="150"/>
      <c r="B50" s="150"/>
      <c r="C50" s="170"/>
      <c r="D50" s="170"/>
      <c r="E50" s="170"/>
      <c r="F50" s="170"/>
      <c r="G50" s="172"/>
      <c r="H50" s="316"/>
      <c r="I50" s="317"/>
      <c r="J50" s="316"/>
      <c r="K50" s="317"/>
      <c r="L50" s="172"/>
      <c r="M50" s="172"/>
      <c r="N50" s="302"/>
      <c r="O50" s="128"/>
      <c r="P50" s="164"/>
      <c r="Q50" s="164"/>
      <c r="R50" s="164"/>
      <c r="S50" s="129"/>
    </row>
    <row r="51" spans="1:19">
      <c r="A51" s="150"/>
      <c r="B51" s="150"/>
      <c r="C51" s="155" t="s">
        <v>49</v>
      </c>
      <c r="D51" s="155"/>
      <c r="E51" s="155"/>
      <c r="F51" s="155"/>
      <c r="G51" s="1">
        <v>3010.38</v>
      </c>
      <c r="H51" s="339">
        <f>H33-(H45+H46)</f>
        <v>9443.2179032258064</v>
      </c>
      <c r="I51" s="341"/>
      <c r="J51" s="339">
        <f>(H51*J16)-D12</f>
        <v>269.2080146370422</v>
      </c>
      <c r="K51" s="341"/>
      <c r="L51" s="194">
        <f>IF(J51&lt;=0,G51,G51-J51)</f>
        <v>2741.1719853629579</v>
      </c>
      <c r="M51" s="194"/>
      <c r="N51" s="298"/>
      <c r="O51" s="128"/>
      <c r="P51" s="164"/>
      <c r="Q51" s="164"/>
      <c r="R51" s="164"/>
      <c r="S51" s="129"/>
    </row>
    <row r="52" spans="1:19">
      <c r="A52" s="150"/>
      <c r="B52" s="150"/>
      <c r="C52" s="155" t="s">
        <v>50</v>
      </c>
      <c r="D52" s="155"/>
      <c r="E52" s="155"/>
      <c r="F52" s="155"/>
      <c r="G52" s="1">
        <v>213.81</v>
      </c>
      <c r="H52" s="339"/>
      <c r="I52" s="341"/>
      <c r="J52" s="339">
        <f>G52</f>
        <v>213.81</v>
      </c>
      <c r="K52" s="341"/>
      <c r="L52" s="194">
        <f>G52-J52</f>
        <v>0</v>
      </c>
      <c r="M52" s="194"/>
      <c r="N52" s="300"/>
      <c r="O52" s="128"/>
      <c r="P52" s="164"/>
      <c r="Q52" s="164"/>
      <c r="R52" s="164"/>
      <c r="S52" s="129"/>
    </row>
    <row r="53" spans="1:19" ht="18.75">
      <c r="A53" s="158" t="s">
        <v>33</v>
      </c>
      <c r="B53" s="158"/>
      <c r="C53" s="156"/>
      <c r="D53" s="156"/>
      <c r="E53" s="156"/>
      <c r="F53" s="156"/>
      <c r="G53" s="1"/>
      <c r="H53" s="194"/>
      <c r="I53" s="194"/>
      <c r="J53" s="194"/>
      <c r="K53" s="194"/>
      <c r="L53" s="195">
        <f>SUM(L51+L52)</f>
        <v>2741.1719853629579</v>
      </c>
      <c r="M53" s="195"/>
      <c r="N53" s="20">
        <v>3</v>
      </c>
      <c r="O53" s="128"/>
      <c r="P53" s="164"/>
      <c r="Q53" s="164"/>
      <c r="R53" s="164"/>
      <c r="S53" s="129"/>
    </row>
    <row r="54" spans="1:19" ht="18.75" customHeight="1">
      <c r="A54" s="153" t="s">
        <v>117</v>
      </c>
      <c r="B54" s="153"/>
      <c r="C54" s="153"/>
      <c r="D54" s="153"/>
      <c r="E54" s="153"/>
      <c r="F54" s="153"/>
      <c r="G54" s="153"/>
      <c r="H54" s="153"/>
      <c r="I54" s="153"/>
      <c r="J54" s="153"/>
      <c r="K54" s="153"/>
      <c r="L54" s="153"/>
      <c r="M54" s="153"/>
      <c r="N54" s="41"/>
      <c r="O54" s="128"/>
      <c r="P54" s="164"/>
      <c r="Q54" s="164"/>
      <c r="R54" s="164"/>
      <c r="S54" s="129"/>
    </row>
    <row r="55" spans="1:19">
      <c r="A55" s="150" t="s">
        <v>103</v>
      </c>
      <c r="B55" s="150"/>
      <c r="C55" s="256" t="s">
        <v>60</v>
      </c>
      <c r="D55" s="257"/>
      <c r="E55" s="257"/>
      <c r="F55" s="257"/>
      <c r="G55" s="171">
        <f>L40-L53</f>
        <v>18721.568659798333</v>
      </c>
      <c r="H55" s="171"/>
      <c r="I55" s="171"/>
      <c r="J55" s="171"/>
      <c r="K55" s="171"/>
      <c r="L55" s="171"/>
      <c r="M55" s="171"/>
      <c r="N55" s="196"/>
      <c r="O55" s="128"/>
      <c r="P55" s="164"/>
      <c r="Q55" s="164"/>
      <c r="R55" s="164"/>
      <c r="S55" s="129"/>
    </row>
    <row r="56" spans="1:19">
      <c r="A56" s="150"/>
      <c r="B56" s="150"/>
      <c r="C56" s="257"/>
      <c r="D56" s="257"/>
      <c r="E56" s="257"/>
      <c r="F56" s="257"/>
      <c r="G56" s="171"/>
      <c r="H56" s="171"/>
      <c r="I56" s="171"/>
      <c r="J56" s="171"/>
      <c r="K56" s="171"/>
      <c r="L56" s="171"/>
      <c r="M56" s="171"/>
      <c r="N56" s="197"/>
      <c r="O56" s="123"/>
      <c r="P56" s="267"/>
      <c r="Q56" s="267"/>
      <c r="R56" s="267"/>
      <c r="S56" s="124"/>
    </row>
    <row r="59" spans="1:19" ht="40.5" customHeight="1">
      <c r="A59" s="238" t="s">
        <v>182</v>
      </c>
      <c r="B59" s="238"/>
      <c r="C59" s="238"/>
      <c r="D59" s="238"/>
      <c r="F59" s="239" t="s">
        <v>183</v>
      </c>
      <c r="G59" s="239"/>
      <c r="H59" s="239"/>
      <c r="I59" s="239"/>
      <c r="J59" s="239"/>
      <c r="L59" s="192" t="s">
        <v>186</v>
      </c>
      <c r="M59" s="192"/>
      <c r="N59" s="192"/>
      <c r="O59" s="192"/>
    </row>
    <row r="60" spans="1:19">
      <c r="A60" s="163" t="s">
        <v>54</v>
      </c>
      <c r="B60" s="163"/>
      <c r="C60" s="163"/>
      <c r="D60" s="93">
        <f>H33</f>
        <v>10639.112903225807</v>
      </c>
      <c r="F60" s="163" t="s">
        <v>65</v>
      </c>
      <c r="G60" s="163"/>
      <c r="H60" s="163"/>
      <c r="I60" s="163"/>
      <c r="J60" s="93">
        <f>D16/D13*D14</f>
        <v>9481.7951612903234</v>
      </c>
    </row>
    <row r="61" spans="1:19">
      <c r="A61" s="163" t="s">
        <v>55</v>
      </c>
      <c r="B61" s="163"/>
      <c r="C61" s="163"/>
      <c r="D61" s="93">
        <f>H45+H46</f>
        <v>1195.895</v>
      </c>
      <c r="F61" s="163" t="s">
        <v>66</v>
      </c>
      <c r="G61" s="163"/>
      <c r="H61" s="163"/>
      <c r="I61" s="163"/>
      <c r="J61" s="93">
        <f>(J60*J16)-D12</f>
        <v>279.62387096774228</v>
      </c>
    </row>
    <row r="62" spans="1:19" ht="37.5">
      <c r="A62" s="163" t="s">
        <v>56</v>
      </c>
      <c r="B62" s="163"/>
      <c r="C62" s="163"/>
      <c r="D62" s="93">
        <f>D60-D61</f>
        <v>9443.2179032258064</v>
      </c>
      <c r="F62" s="163" t="s">
        <v>67</v>
      </c>
      <c r="G62" s="163"/>
      <c r="H62" s="163"/>
      <c r="I62" s="163"/>
      <c r="J62" s="95">
        <f>IF(J61&lt;=0,G51,G51-J61)</f>
        <v>2730.7561290322578</v>
      </c>
      <c r="K62" s="99" t="s">
        <v>184</v>
      </c>
    </row>
    <row r="63" spans="1:19">
      <c r="A63" s="163" t="s">
        <v>57</v>
      </c>
      <c r="B63" s="163"/>
      <c r="C63" s="163"/>
      <c r="D63" s="94">
        <v>0.27</v>
      </c>
      <c r="F63" s="164"/>
      <c r="G63" s="164"/>
      <c r="H63" s="164"/>
      <c r="I63" s="5"/>
    </row>
    <row r="64" spans="1:19">
      <c r="A64" s="163" t="s">
        <v>58</v>
      </c>
      <c r="B64" s="163"/>
      <c r="C64" s="163"/>
      <c r="D64" s="93">
        <f>(D62*D63)-D12</f>
        <v>269.20883387096774</v>
      </c>
      <c r="F64" s="164"/>
      <c r="G64" s="164"/>
      <c r="H64" s="164"/>
      <c r="I64" s="4"/>
    </row>
    <row r="65" spans="1:9" ht="30">
      <c r="A65" s="163" t="s">
        <v>59</v>
      </c>
      <c r="B65" s="163"/>
      <c r="C65" s="163"/>
      <c r="D65" s="95">
        <f>IF(D64&lt;=0,G51,G51-D64)</f>
        <v>2741.1711661290324</v>
      </c>
      <c r="E65" s="97" t="s">
        <v>185</v>
      </c>
      <c r="F65" s="164"/>
      <c r="G65" s="164"/>
      <c r="H65" s="164"/>
      <c r="I65" s="4"/>
    </row>
  </sheetData>
  <mergeCells count="195">
    <mergeCell ref="A65:C65"/>
    <mergeCell ref="F65:H65"/>
    <mergeCell ref="H49:I50"/>
    <mergeCell ref="J49:K50"/>
    <mergeCell ref="H51:I51"/>
    <mergeCell ref="J51:K51"/>
    <mergeCell ref="H52:I52"/>
    <mergeCell ref="J52:K52"/>
    <mergeCell ref="A62:C62"/>
    <mergeCell ref="F62:I62"/>
    <mergeCell ref="A63:C63"/>
    <mergeCell ref="F63:H63"/>
    <mergeCell ref="A64:C64"/>
    <mergeCell ref="F64:H64"/>
    <mergeCell ref="A59:D59"/>
    <mergeCell ref="F59:J59"/>
    <mergeCell ref="A60:C60"/>
    <mergeCell ref="F60:I60"/>
    <mergeCell ref="A61:C61"/>
    <mergeCell ref="F61:I61"/>
    <mergeCell ref="A53:B53"/>
    <mergeCell ref="C53:F53"/>
    <mergeCell ref="A55:B56"/>
    <mergeCell ref="C47:F47"/>
    <mergeCell ref="H47:K47"/>
    <mergeCell ref="L47:M47"/>
    <mergeCell ref="A48:M48"/>
    <mergeCell ref="A49:B52"/>
    <mergeCell ref="C49:F50"/>
    <mergeCell ref="G49:G50"/>
    <mergeCell ref="A1:S1"/>
    <mergeCell ref="A54:M54"/>
    <mergeCell ref="C44:F44"/>
    <mergeCell ref="H44:K44"/>
    <mergeCell ref="L44:M44"/>
    <mergeCell ref="C45:F45"/>
    <mergeCell ref="H45:K45"/>
    <mergeCell ref="L45:M45"/>
    <mergeCell ref="O47:S56"/>
    <mergeCell ref="A47:B47"/>
    <mergeCell ref="A40:B40"/>
    <mergeCell ref="C40:F40"/>
    <mergeCell ref="H40:K40"/>
    <mergeCell ref="L40:M40"/>
    <mergeCell ref="A41:M41"/>
    <mergeCell ref="A42:B42"/>
    <mergeCell ref="C42:F42"/>
    <mergeCell ref="N55:N56"/>
    <mergeCell ref="L53:M53"/>
    <mergeCell ref="C55:F56"/>
    <mergeCell ref="G55:M56"/>
    <mergeCell ref="L49:M50"/>
    <mergeCell ref="N49:N50"/>
    <mergeCell ref="C51:F51"/>
    <mergeCell ref="L51:M51"/>
    <mergeCell ref="N51:N52"/>
    <mergeCell ref="C52:F52"/>
    <mergeCell ref="L52:M52"/>
    <mergeCell ref="H53:K53"/>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L59:O59"/>
    <mergeCell ref="A2:S2"/>
    <mergeCell ref="U1:V1"/>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s>
  <hyperlinks>
    <hyperlink ref="U1:V1" location="İÇİNDEKİLER!A1" display="İÇİNDEKİLER" xr:uid="{00000000-0004-0000-0B00-000000000000}"/>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65"/>
  <sheetViews>
    <sheetView topLeftCell="I36" zoomScaleNormal="100" workbookViewId="0">
      <selection activeCell="O47" sqref="O47:S56"/>
    </sheetView>
  </sheetViews>
  <sheetFormatPr defaultColWidth="9.140625" defaultRowHeight="15"/>
  <cols>
    <col min="3" max="3" width="17.28515625" customWidth="1"/>
    <col min="7" max="7" width="11.140625" customWidth="1"/>
    <col min="13" max="14" width="6.85546875" customWidth="1"/>
    <col min="15" max="15" width="21.28515625" customWidth="1"/>
    <col min="16" max="16" width="16.140625" customWidth="1"/>
    <col min="17" max="17" width="18.5703125" customWidth="1"/>
    <col min="18" max="18" width="24.85546875" customWidth="1"/>
    <col min="19" max="20" width="6" customWidth="1"/>
    <col min="21" max="21" width="10.85546875" customWidth="1"/>
    <col min="22" max="22" width="9.140625" customWidth="1"/>
    <col min="23" max="24" width="6" customWidth="1"/>
  </cols>
  <sheetData>
    <row r="1" spans="1:35" ht="46.5" customHeight="1">
      <c r="A1" s="334" t="s">
        <v>152</v>
      </c>
      <c r="B1" s="335"/>
      <c r="C1" s="335"/>
      <c r="D1" s="335"/>
      <c r="E1" s="335"/>
      <c r="F1" s="335"/>
      <c r="G1" s="335"/>
      <c r="H1" s="335"/>
      <c r="I1" s="335"/>
      <c r="J1" s="335"/>
      <c r="K1" s="335"/>
      <c r="L1" s="335"/>
      <c r="M1" s="335"/>
      <c r="N1" s="335"/>
      <c r="O1" s="335"/>
      <c r="P1" s="335"/>
      <c r="Q1" s="335"/>
      <c r="R1" s="335"/>
      <c r="S1" s="336"/>
      <c r="T1" s="42"/>
      <c r="U1" s="114" t="s">
        <v>175</v>
      </c>
      <c r="V1" s="114"/>
      <c r="W1" s="42"/>
      <c r="X1" s="42"/>
      <c r="Y1" s="42"/>
      <c r="Z1" s="42"/>
      <c r="AA1" s="42"/>
      <c r="AB1" s="42"/>
      <c r="AC1" s="42"/>
      <c r="AD1" s="42"/>
      <c r="AE1" s="42"/>
      <c r="AF1" s="42"/>
      <c r="AG1" s="42"/>
      <c r="AH1" s="42"/>
      <c r="AI1" s="42"/>
    </row>
    <row r="2" spans="1:35" ht="33.950000000000003" customHeight="1" thickBot="1">
      <c r="A2" s="252" t="s">
        <v>170</v>
      </c>
      <c r="B2" s="253"/>
      <c r="C2" s="253"/>
      <c r="D2" s="253"/>
      <c r="E2" s="253"/>
      <c r="F2" s="253"/>
      <c r="G2" s="253"/>
      <c r="H2" s="253"/>
      <c r="I2" s="253"/>
      <c r="J2" s="253"/>
      <c r="K2" s="253"/>
      <c r="L2" s="253"/>
      <c r="M2" s="253"/>
      <c r="N2" s="253"/>
      <c r="O2" s="253"/>
      <c r="P2" s="253"/>
      <c r="Q2" s="253"/>
      <c r="R2" s="253"/>
      <c r="S2" s="254"/>
      <c r="T2" s="42"/>
      <c r="U2" s="42"/>
      <c r="V2" s="42"/>
      <c r="W2" s="42"/>
      <c r="X2" s="42"/>
      <c r="Y2" s="42"/>
      <c r="Z2" s="42"/>
      <c r="AA2" s="42"/>
      <c r="AB2" s="42"/>
      <c r="AC2" s="42"/>
      <c r="AD2" s="42"/>
      <c r="AE2" s="42"/>
      <c r="AF2" s="42"/>
      <c r="AG2" s="42"/>
      <c r="AH2" s="42"/>
      <c r="AI2" s="42"/>
    </row>
    <row r="3" spans="1:35" ht="23.25">
      <c r="A3" s="64"/>
      <c r="B3" s="64"/>
      <c r="C3" s="64"/>
      <c r="D3" s="64"/>
      <c r="E3" s="64"/>
      <c r="F3" s="64"/>
      <c r="G3" s="64"/>
      <c r="H3" s="64"/>
      <c r="I3" s="64"/>
      <c r="J3" s="64"/>
      <c r="K3" s="64"/>
      <c r="L3" s="64"/>
      <c r="M3" s="64"/>
      <c r="N3" s="64"/>
      <c r="O3" s="64"/>
      <c r="P3" s="64"/>
      <c r="Q3" s="64"/>
      <c r="R3" s="64"/>
      <c r="S3" s="64"/>
      <c r="T3" s="42"/>
      <c r="U3" s="42"/>
      <c r="V3" s="42"/>
      <c r="W3" s="42"/>
      <c r="X3" s="42"/>
      <c r="Y3" s="42"/>
      <c r="Z3" s="42"/>
      <c r="AA3" s="42"/>
      <c r="AB3" s="42"/>
      <c r="AC3" s="42"/>
      <c r="AD3" s="42"/>
      <c r="AE3" s="42"/>
      <c r="AF3" s="42"/>
      <c r="AG3" s="42"/>
      <c r="AH3" s="42"/>
      <c r="AI3" s="42"/>
    </row>
    <row r="4" spans="1:35" ht="28.5" customHeight="1">
      <c r="A4" s="216" t="s">
        <v>0</v>
      </c>
      <c r="B4" s="217"/>
      <c r="C4" s="217"/>
      <c r="D4" s="217"/>
      <c r="E4" s="217"/>
      <c r="F4" s="217"/>
      <c r="G4" s="217"/>
      <c r="H4" s="217"/>
      <c r="I4" s="217"/>
      <c r="J4" s="217"/>
      <c r="K4" s="217"/>
      <c r="L4" s="217"/>
      <c r="M4" s="217"/>
      <c r="N4" s="217"/>
      <c r="O4" s="217"/>
      <c r="P4" s="217"/>
      <c r="Q4" s="217"/>
      <c r="R4" s="217"/>
      <c r="S4" s="218"/>
    </row>
    <row r="5" spans="1:35" ht="18.75">
      <c r="A5" s="139" t="s">
        <v>1</v>
      </c>
      <c r="B5" s="139"/>
      <c r="C5" s="139"/>
      <c r="D5" s="139"/>
      <c r="E5" s="139"/>
      <c r="F5" s="139"/>
      <c r="G5" s="139"/>
      <c r="H5" s="139"/>
      <c r="I5" s="139"/>
      <c r="J5" s="139"/>
      <c r="K5" s="139"/>
      <c r="L5" s="139"/>
      <c r="M5" s="139"/>
      <c r="N5" s="303"/>
      <c r="O5" s="219"/>
      <c r="P5" s="219"/>
      <c r="Q5" s="219"/>
      <c r="R5" s="219"/>
      <c r="S5" s="219"/>
    </row>
    <row r="6" spans="1:35" ht="15" customHeight="1">
      <c r="A6" s="140" t="s">
        <v>2</v>
      </c>
      <c r="B6" s="140"/>
      <c r="C6" s="140"/>
      <c r="D6" s="141"/>
      <c r="E6" s="141"/>
      <c r="F6" s="141"/>
      <c r="G6" s="142" t="s">
        <v>3</v>
      </c>
      <c r="H6" s="142"/>
      <c r="I6" s="142"/>
      <c r="J6" s="141"/>
      <c r="K6" s="141"/>
      <c r="L6" s="141"/>
      <c r="M6" s="141"/>
      <c r="N6" s="304"/>
      <c r="O6" s="128"/>
      <c r="P6" s="164"/>
      <c r="Q6" s="164"/>
      <c r="R6" s="164"/>
      <c r="S6" s="129"/>
    </row>
    <row r="7" spans="1:35" ht="15" customHeight="1">
      <c r="A7" s="142" t="s">
        <v>4</v>
      </c>
      <c r="B7" s="142"/>
      <c r="C7" s="142"/>
      <c r="D7" s="141"/>
      <c r="E7" s="141"/>
      <c r="F7" s="141"/>
      <c r="G7" s="142" t="s">
        <v>3</v>
      </c>
      <c r="H7" s="142"/>
      <c r="I7" s="142"/>
      <c r="J7" s="141"/>
      <c r="K7" s="141"/>
      <c r="L7" s="141"/>
      <c r="M7" s="141"/>
      <c r="N7" s="304"/>
      <c r="O7" s="128"/>
      <c r="P7" s="164"/>
      <c r="Q7" s="164"/>
      <c r="R7" s="164"/>
      <c r="S7" s="129"/>
    </row>
    <row r="8" spans="1:35" ht="15" customHeight="1">
      <c r="A8" s="142" t="s">
        <v>5</v>
      </c>
      <c r="B8" s="142"/>
      <c r="C8" s="142"/>
      <c r="D8" s="141"/>
      <c r="E8" s="141"/>
      <c r="F8" s="141"/>
      <c r="G8" s="142" t="s">
        <v>9</v>
      </c>
      <c r="H8" s="142"/>
      <c r="I8" s="142"/>
      <c r="J8" s="141"/>
      <c r="K8" s="141"/>
      <c r="L8" s="141"/>
      <c r="M8" s="141"/>
      <c r="N8" s="304"/>
      <c r="O8" s="128"/>
      <c r="P8" s="164"/>
      <c r="Q8" s="164"/>
      <c r="R8" s="164"/>
      <c r="S8" s="129"/>
    </row>
    <row r="9" spans="1:35" ht="15" customHeight="1">
      <c r="A9" s="142" t="s">
        <v>6</v>
      </c>
      <c r="B9" s="142"/>
      <c r="C9" s="142"/>
      <c r="D9" s="141"/>
      <c r="E9" s="141"/>
      <c r="F9" s="141"/>
      <c r="G9" s="142" t="s">
        <v>10</v>
      </c>
      <c r="H9" s="142"/>
      <c r="I9" s="142"/>
      <c r="J9" s="141"/>
      <c r="K9" s="141"/>
      <c r="L9" s="141"/>
      <c r="M9" s="141"/>
      <c r="N9" s="304"/>
      <c r="O9" s="128"/>
      <c r="P9" s="164"/>
      <c r="Q9" s="164"/>
      <c r="R9" s="164"/>
      <c r="S9" s="129"/>
    </row>
    <row r="10" spans="1:35" ht="15" customHeight="1">
      <c r="A10" s="142" t="s">
        <v>7</v>
      </c>
      <c r="B10" s="142"/>
      <c r="C10" s="142"/>
      <c r="D10" s="141"/>
      <c r="E10" s="141"/>
      <c r="F10" s="141"/>
      <c r="G10" s="142" t="s">
        <v>11</v>
      </c>
      <c r="H10" s="142"/>
      <c r="I10" s="142"/>
      <c r="J10" s="147">
        <v>45261</v>
      </c>
      <c r="K10" s="141"/>
      <c r="L10" s="141"/>
      <c r="M10" s="141"/>
      <c r="N10" s="304"/>
      <c r="O10" s="128"/>
      <c r="P10" s="164"/>
      <c r="Q10" s="164"/>
      <c r="R10" s="164"/>
      <c r="S10" s="129"/>
    </row>
    <row r="11" spans="1:35" ht="15" customHeight="1">
      <c r="A11" s="142" t="s">
        <v>12</v>
      </c>
      <c r="B11" s="142"/>
      <c r="C11" s="142"/>
      <c r="D11" s="148">
        <v>45289</v>
      </c>
      <c r="E11" s="141"/>
      <c r="F11" s="141"/>
      <c r="G11" s="142" t="s">
        <v>13</v>
      </c>
      <c r="H11" s="142"/>
      <c r="I11" s="142"/>
      <c r="J11" s="141"/>
      <c r="K11" s="141"/>
      <c r="L11" s="141"/>
      <c r="M11" s="141"/>
      <c r="N11" s="304"/>
      <c r="O11" s="128"/>
      <c r="P11" s="164"/>
      <c r="Q11" s="164"/>
      <c r="R11" s="164"/>
      <c r="S11" s="129"/>
    </row>
    <row r="12" spans="1:35"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29"/>
    </row>
    <row r="13" spans="1:35" ht="15" customHeight="1">
      <c r="A13" s="249" t="s">
        <v>41</v>
      </c>
      <c r="B13" s="250"/>
      <c r="C13" s="251"/>
      <c r="D13" s="268">
        <v>31</v>
      </c>
      <c r="E13" s="269"/>
      <c r="F13" s="270"/>
      <c r="G13" s="249" t="s">
        <v>42</v>
      </c>
      <c r="H13" s="250"/>
      <c r="I13" s="251"/>
      <c r="J13" s="268">
        <v>30</v>
      </c>
      <c r="K13" s="269"/>
      <c r="L13" s="269"/>
      <c r="M13" s="270"/>
      <c r="N13" s="304"/>
      <c r="O13" s="128"/>
      <c r="P13" s="164"/>
      <c r="Q13" s="164"/>
      <c r="R13" s="164"/>
      <c r="S13" s="129"/>
    </row>
    <row r="14" spans="1:35" ht="15" customHeight="1">
      <c r="A14" s="249" t="s">
        <v>43</v>
      </c>
      <c r="B14" s="250"/>
      <c r="C14" s="251"/>
      <c r="D14" s="268">
        <v>15</v>
      </c>
      <c r="E14" s="269"/>
      <c r="F14" s="270"/>
      <c r="G14" s="249" t="s">
        <v>43</v>
      </c>
      <c r="H14" s="250"/>
      <c r="I14" s="251"/>
      <c r="J14" s="268">
        <f>D14</f>
        <v>15</v>
      </c>
      <c r="K14" s="269"/>
      <c r="L14" s="269"/>
      <c r="M14" s="270"/>
      <c r="N14" s="304"/>
      <c r="O14" s="128"/>
      <c r="P14" s="164"/>
      <c r="Q14" s="164"/>
      <c r="R14" s="164"/>
      <c r="S14" s="129"/>
    </row>
    <row r="15" spans="1:35" ht="15" customHeight="1">
      <c r="A15" s="249" t="s">
        <v>69</v>
      </c>
      <c r="B15" s="250"/>
      <c r="C15" s="251"/>
      <c r="D15" s="268">
        <f>D13-D14</f>
        <v>16</v>
      </c>
      <c r="E15" s="269"/>
      <c r="F15" s="270"/>
      <c r="G15" s="249" t="s">
        <v>69</v>
      </c>
      <c r="H15" s="250"/>
      <c r="I15" s="251"/>
      <c r="J15" s="268">
        <f>J13-J14</f>
        <v>15</v>
      </c>
      <c r="K15" s="269"/>
      <c r="L15" s="269"/>
      <c r="M15" s="270"/>
      <c r="N15" s="304"/>
      <c r="O15" s="128"/>
      <c r="P15" s="164"/>
      <c r="Q15" s="164"/>
      <c r="R15" s="164"/>
      <c r="S15" s="129"/>
    </row>
    <row r="16" spans="1:35"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29"/>
    </row>
    <row r="17" spans="1:19" ht="29.25" customHeight="1">
      <c r="A17" s="324" t="s">
        <v>181</v>
      </c>
      <c r="B17" s="325"/>
      <c r="C17" s="326"/>
      <c r="D17" s="276">
        <f>G43*100/11</f>
        <v>17084.272727272728</v>
      </c>
      <c r="E17" s="327"/>
      <c r="F17" s="313"/>
      <c r="G17" s="268"/>
      <c r="H17" s="269"/>
      <c r="I17" s="270"/>
      <c r="J17" s="271"/>
      <c r="K17" s="272"/>
      <c r="L17" s="272"/>
      <c r="M17" s="273"/>
      <c r="N17" s="304"/>
      <c r="O17" s="17"/>
      <c r="P17" s="19"/>
      <c r="Q17" s="19"/>
      <c r="R17" s="19"/>
      <c r="S17" s="18"/>
    </row>
    <row r="18" spans="1:19" ht="29.25" customHeight="1">
      <c r="A18" s="155" t="s">
        <v>8</v>
      </c>
      <c r="B18" s="155"/>
      <c r="C18" s="155"/>
      <c r="D18" s="156"/>
      <c r="E18" s="156"/>
      <c r="F18" s="156"/>
      <c r="G18" s="156"/>
      <c r="H18" s="156"/>
      <c r="I18" s="156"/>
      <c r="J18" s="156"/>
      <c r="K18" s="156"/>
      <c r="L18" s="156"/>
      <c r="M18" s="156"/>
      <c r="N18" s="305"/>
      <c r="O18" s="21"/>
      <c r="P18" s="23"/>
      <c r="Q18" s="23"/>
      <c r="R18" s="23"/>
      <c r="S18" s="22"/>
    </row>
    <row r="19" spans="1:19" ht="15.75">
      <c r="A19" s="153" t="s">
        <v>15</v>
      </c>
      <c r="B19" s="153"/>
      <c r="C19" s="153"/>
      <c r="D19" s="153"/>
      <c r="E19" s="153"/>
      <c r="F19" s="153"/>
      <c r="G19" s="153"/>
      <c r="H19" s="153"/>
      <c r="I19" s="153"/>
      <c r="J19" s="153"/>
      <c r="K19" s="153"/>
      <c r="L19" s="153"/>
      <c r="M19" s="153"/>
      <c r="N19" s="11"/>
      <c r="O19" s="126"/>
      <c r="P19" s="293"/>
      <c r="Q19" s="293"/>
      <c r="R19" s="293"/>
      <c r="S19" s="127"/>
    </row>
    <row r="20" spans="1:19" ht="15" customHeight="1">
      <c r="A20" s="172"/>
      <c r="B20" s="172"/>
      <c r="C20" s="215"/>
      <c r="D20" s="215"/>
      <c r="E20" s="215"/>
      <c r="F20" s="215"/>
      <c r="G20" s="136" t="s">
        <v>30</v>
      </c>
      <c r="H20" s="172" t="s">
        <v>31</v>
      </c>
      <c r="I20" s="170"/>
      <c r="J20" s="170"/>
      <c r="K20" s="170"/>
      <c r="L20" s="172" t="s">
        <v>32</v>
      </c>
      <c r="M20" s="170"/>
      <c r="N20" s="295"/>
      <c r="O20" s="121"/>
      <c r="P20" s="294"/>
      <c r="Q20" s="294"/>
      <c r="R20" s="294"/>
      <c r="S20" s="122"/>
    </row>
    <row r="21" spans="1:19">
      <c r="A21" s="172"/>
      <c r="B21" s="172"/>
      <c r="C21" s="215"/>
      <c r="D21" s="215"/>
      <c r="E21" s="215"/>
      <c r="F21" s="215"/>
      <c r="G21" s="136"/>
      <c r="H21" s="170"/>
      <c r="I21" s="170"/>
      <c r="J21" s="170"/>
      <c r="K21" s="170"/>
      <c r="L21" s="170"/>
      <c r="M21" s="170"/>
      <c r="N21" s="296"/>
      <c r="O21" s="128"/>
      <c r="P21" s="164"/>
      <c r="Q21" s="164"/>
      <c r="R21" s="164"/>
      <c r="S21" s="129"/>
    </row>
    <row r="22" spans="1:19" ht="41.25" customHeight="1">
      <c r="A22" s="172"/>
      <c r="B22" s="172"/>
      <c r="C22" s="215"/>
      <c r="D22" s="215"/>
      <c r="E22" s="215"/>
      <c r="F22" s="215"/>
      <c r="G22" s="136"/>
      <c r="H22" s="170"/>
      <c r="I22" s="170"/>
      <c r="J22" s="170"/>
      <c r="K22" s="170"/>
      <c r="L22" s="170"/>
      <c r="M22" s="170"/>
      <c r="N22" s="297"/>
      <c r="O22" s="123"/>
      <c r="P22" s="267"/>
      <c r="Q22" s="267"/>
      <c r="R22" s="267"/>
      <c r="S22" s="124"/>
    </row>
    <row r="23" spans="1:19" ht="15" customHeight="1">
      <c r="A23" s="150" t="s">
        <v>16</v>
      </c>
      <c r="B23" s="150"/>
      <c r="C23" s="142" t="s">
        <v>17</v>
      </c>
      <c r="D23" s="142"/>
      <c r="E23" s="142"/>
      <c r="F23" s="142"/>
      <c r="G23" s="43">
        <v>0</v>
      </c>
      <c r="H23" s="214">
        <f>$G23/$D$13*$D$14</f>
        <v>0</v>
      </c>
      <c r="I23" s="214"/>
      <c r="J23" s="214"/>
      <c r="K23" s="214"/>
      <c r="L23" s="214">
        <f>G23-H23</f>
        <v>0</v>
      </c>
      <c r="M23" s="214"/>
      <c r="N23" s="298"/>
      <c r="O23" s="121"/>
      <c r="P23" s="294"/>
      <c r="Q23" s="294"/>
      <c r="R23" s="294"/>
      <c r="S23" s="122"/>
    </row>
    <row r="24" spans="1:19" ht="15.75">
      <c r="A24" s="150"/>
      <c r="B24" s="150"/>
      <c r="C24" s="142" t="s">
        <v>18</v>
      </c>
      <c r="D24" s="142"/>
      <c r="E24" s="142"/>
      <c r="F24" s="142"/>
      <c r="G24" s="43">
        <v>0</v>
      </c>
      <c r="H24" s="214">
        <f t="shared" ref="H24:H39" si="0">$G24/$D$13*$D$14</f>
        <v>0</v>
      </c>
      <c r="I24" s="214"/>
      <c r="J24" s="214"/>
      <c r="K24" s="214"/>
      <c r="L24" s="214">
        <f t="shared" ref="L24:L39" si="1">G24-H24</f>
        <v>0</v>
      </c>
      <c r="M24" s="214"/>
      <c r="N24" s="299"/>
      <c r="O24" s="128"/>
      <c r="P24" s="164"/>
      <c r="Q24" s="164"/>
      <c r="R24" s="164"/>
      <c r="S24" s="129"/>
    </row>
    <row r="25" spans="1:19" ht="15.75">
      <c r="A25" s="150"/>
      <c r="B25" s="150"/>
      <c r="C25" s="142" t="s">
        <v>19</v>
      </c>
      <c r="D25" s="142"/>
      <c r="E25" s="142"/>
      <c r="F25" s="142"/>
      <c r="G25" s="43">
        <v>0</v>
      </c>
      <c r="H25" s="214">
        <f t="shared" si="0"/>
        <v>0</v>
      </c>
      <c r="I25" s="214"/>
      <c r="J25" s="214"/>
      <c r="K25" s="214"/>
      <c r="L25" s="214">
        <f t="shared" si="1"/>
        <v>0</v>
      </c>
      <c r="M25" s="214"/>
      <c r="N25" s="299"/>
      <c r="O25" s="128"/>
      <c r="P25" s="164"/>
      <c r="Q25" s="164"/>
      <c r="R25" s="164"/>
      <c r="S25" s="129"/>
    </row>
    <row r="26" spans="1:19" ht="15.75">
      <c r="A26" s="150"/>
      <c r="B26" s="150"/>
      <c r="C26" s="142" t="s">
        <v>20</v>
      </c>
      <c r="D26" s="142"/>
      <c r="E26" s="142"/>
      <c r="F26" s="142"/>
      <c r="G26" s="43">
        <v>0</v>
      </c>
      <c r="H26" s="214">
        <f t="shared" si="0"/>
        <v>0</v>
      </c>
      <c r="I26" s="214"/>
      <c r="J26" s="214"/>
      <c r="K26" s="214"/>
      <c r="L26" s="214">
        <f t="shared" si="1"/>
        <v>0</v>
      </c>
      <c r="M26" s="214"/>
      <c r="N26" s="299"/>
      <c r="O26" s="128"/>
      <c r="P26" s="164"/>
      <c r="Q26" s="164"/>
      <c r="R26" s="164"/>
      <c r="S26" s="129"/>
    </row>
    <row r="27" spans="1:19" ht="15.75">
      <c r="A27" s="150"/>
      <c r="B27" s="150"/>
      <c r="C27" s="142" t="s">
        <v>21</v>
      </c>
      <c r="D27" s="142"/>
      <c r="E27" s="142"/>
      <c r="F27" s="142"/>
      <c r="G27" s="43">
        <v>0</v>
      </c>
      <c r="H27" s="214">
        <f t="shared" si="0"/>
        <v>0</v>
      </c>
      <c r="I27" s="214"/>
      <c r="J27" s="214"/>
      <c r="K27" s="214"/>
      <c r="L27" s="214">
        <f t="shared" si="1"/>
        <v>0</v>
      </c>
      <c r="M27" s="214"/>
      <c r="N27" s="299"/>
      <c r="O27" s="128"/>
      <c r="P27" s="164"/>
      <c r="Q27" s="164"/>
      <c r="R27" s="164"/>
      <c r="S27" s="129"/>
    </row>
    <row r="28" spans="1:19" ht="15.75">
      <c r="A28" s="150"/>
      <c r="B28" s="150"/>
      <c r="C28" s="210" t="s">
        <v>100</v>
      </c>
      <c r="D28" s="210"/>
      <c r="E28" s="210"/>
      <c r="F28" s="210"/>
      <c r="G28" s="43">
        <v>1158.77</v>
      </c>
      <c r="H28" s="214">
        <f>G28</f>
        <v>1158.77</v>
      </c>
      <c r="I28" s="214"/>
      <c r="J28" s="214"/>
      <c r="K28" s="214"/>
      <c r="L28" s="214">
        <f t="shared" si="1"/>
        <v>0</v>
      </c>
      <c r="M28" s="214"/>
      <c r="N28" s="299"/>
      <c r="O28" s="128"/>
      <c r="P28" s="164"/>
      <c r="Q28" s="164"/>
      <c r="R28" s="164"/>
      <c r="S28" s="129"/>
    </row>
    <row r="29" spans="1:19" ht="15.75">
      <c r="A29" s="150"/>
      <c r="B29" s="150"/>
      <c r="C29" s="142" t="s">
        <v>101</v>
      </c>
      <c r="D29" s="142"/>
      <c r="E29" s="142"/>
      <c r="F29" s="142"/>
      <c r="G29" s="43">
        <v>637.25</v>
      </c>
      <c r="H29" s="214">
        <f>G29</f>
        <v>637.25</v>
      </c>
      <c r="I29" s="214"/>
      <c r="J29" s="214"/>
      <c r="K29" s="214"/>
      <c r="L29" s="214">
        <f t="shared" si="1"/>
        <v>0</v>
      </c>
      <c r="M29" s="214"/>
      <c r="N29" s="299"/>
      <c r="O29" s="128"/>
      <c r="P29" s="164"/>
      <c r="Q29" s="164"/>
      <c r="R29" s="164"/>
      <c r="S29" s="129"/>
    </row>
    <row r="30" spans="1:19" ht="15.75">
      <c r="A30" s="150"/>
      <c r="B30" s="150"/>
      <c r="C30" s="142" t="s">
        <v>107</v>
      </c>
      <c r="D30" s="142"/>
      <c r="E30" s="142"/>
      <c r="F30" s="142"/>
      <c r="G30" s="43">
        <v>0</v>
      </c>
      <c r="H30" s="214">
        <f>G30</f>
        <v>0</v>
      </c>
      <c r="I30" s="214"/>
      <c r="J30" s="214"/>
      <c r="K30" s="214"/>
      <c r="L30" s="214">
        <f t="shared" si="1"/>
        <v>0</v>
      </c>
      <c r="M30" s="214"/>
      <c r="N30" s="299"/>
      <c r="O30" s="128"/>
      <c r="P30" s="164"/>
      <c r="Q30" s="164"/>
      <c r="R30" s="164"/>
      <c r="S30" s="129"/>
    </row>
    <row r="31" spans="1:19" ht="15.75">
      <c r="A31" s="150"/>
      <c r="B31" s="150"/>
      <c r="C31" s="142" t="s">
        <v>22</v>
      </c>
      <c r="D31" s="142"/>
      <c r="E31" s="142"/>
      <c r="F31" s="142"/>
      <c r="G31" s="43">
        <v>0</v>
      </c>
      <c r="H31" s="214">
        <f>G31</f>
        <v>0</v>
      </c>
      <c r="I31" s="214"/>
      <c r="J31" s="214"/>
      <c r="K31" s="214"/>
      <c r="L31" s="214">
        <f t="shared" si="1"/>
        <v>0</v>
      </c>
      <c r="M31" s="214"/>
      <c r="N31" s="299"/>
      <c r="O31" s="128"/>
      <c r="P31" s="164"/>
      <c r="Q31" s="164"/>
      <c r="R31" s="164"/>
      <c r="S31" s="129"/>
    </row>
    <row r="32" spans="1:19" ht="15.75">
      <c r="A32" s="150"/>
      <c r="B32" s="150"/>
      <c r="C32" s="142" t="s">
        <v>23</v>
      </c>
      <c r="D32" s="142"/>
      <c r="E32" s="142"/>
      <c r="F32" s="142"/>
      <c r="G32" s="43">
        <v>0</v>
      </c>
      <c r="H32" s="214">
        <f t="shared" si="0"/>
        <v>0</v>
      </c>
      <c r="I32" s="214"/>
      <c r="J32" s="214"/>
      <c r="K32" s="214"/>
      <c r="L32" s="214">
        <f t="shared" si="1"/>
        <v>0</v>
      </c>
      <c r="M32" s="214"/>
      <c r="N32" s="299"/>
      <c r="O32" s="128"/>
      <c r="P32" s="164"/>
      <c r="Q32" s="164"/>
      <c r="R32" s="164"/>
      <c r="S32" s="129"/>
    </row>
    <row r="33" spans="1:24" ht="15.75">
      <c r="A33" s="150"/>
      <c r="B33" s="150"/>
      <c r="C33" s="142" t="s">
        <v>24</v>
      </c>
      <c r="D33" s="142"/>
      <c r="E33" s="142"/>
      <c r="F33" s="142"/>
      <c r="G33" s="43">
        <v>21987.5</v>
      </c>
      <c r="H33" s="214">
        <f t="shared" si="0"/>
        <v>10639.112903225807</v>
      </c>
      <c r="I33" s="214"/>
      <c r="J33" s="214"/>
      <c r="K33" s="214"/>
      <c r="L33" s="214">
        <f t="shared" si="1"/>
        <v>11348.387096774193</v>
      </c>
      <c r="M33" s="214"/>
      <c r="N33" s="299"/>
      <c r="O33" s="128"/>
      <c r="P33" s="164"/>
      <c r="Q33" s="164"/>
      <c r="R33" s="164"/>
      <c r="S33" s="129"/>
    </row>
    <row r="34" spans="1:24" ht="15.75">
      <c r="A34" s="150"/>
      <c r="B34" s="150"/>
      <c r="C34" s="142" t="s">
        <v>25</v>
      </c>
      <c r="D34" s="142"/>
      <c r="E34" s="142"/>
      <c r="F34" s="142"/>
      <c r="G34" s="43">
        <v>11457.67</v>
      </c>
      <c r="H34" s="214">
        <f t="shared" si="0"/>
        <v>5544.0338709677426</v>
      </c>
      <c r="I34" s="214"/>
      <c r="J34" s="214"/>
      <c r="K34" s="214"/>
      <c r="L34" s="214">
        <f t="shared" si="1"/>
        <v>5913.6361290322575</v>
      </c>
      <c r="M34" s="214"/>
      <c r="N34" s="299"/>
      <c r="O34" s="128"/>
      <c r="P34" s="164"/>
      <c r="Q34" s="164"/>
      <c r="R34" s="164"/>
      <c r="S34" s="129"/>
    </row>
    <row r="35" spans="1:24" ht="15.75">
      <c r="A35" s="150"/>
      <c r="B35" s="150"/>
      <c r="C35" s="142" t="s">
        <v>26</v>
      </c>
      <c r="D35" s="142"/>
      <c r="E35" s="142"/>
      <c r="F35" s="142"/>
      <c r="G35" s="43">
        <v>0</v>
      </c>
      <c r="H35" s="214">
        <f t="shared" si="0"/>
        <v>0</v>
      </c>
      <c r="I35" s="214"/>
      <c r="J35" s="214"/>
      <c r="K35" s="214"/>
      <c r="L35" s="214">
        <f t="shared" si="1"/>
        <v>0</v>
      </c>
      <c r="M35" s="214"/>
      <c r="N35" s="299"/>
      <c r="O35" s="128"/>
      <c r="P35" s="164"/>
      <c r="Q35" s="164"/>
      <c r="R35" s="164"/>
      <c r="S35" s="129"/>
    </row>
    <row r="36" spans="1:24" ht="15.75">
      <c r="A36" s="150"/>
      <c r="B36" s="150"/>
      <c r="C36" s="142" t="s">
        <v>27</v>
      </c>
      <c r="D36" s="142"/>
      <c r="E36" s="142"/>
      <c r="F36" s="142"/>
      <c r="G36" s="43">
        <v>0</v>
      </c>
      <c r="H36" s="214">
        <f t="shared" si="0"/>
        <v>0</v>
      </c>
      <c r="I36" s="214"/>
      <c r="J36" s="214"/>
      <c r="K36" s="214"/>
      <c r="L36" s="214">
        <f t="shared" si="1"/>
        <v>0</v>
      </c>
      <c r="M36" s="214"/>
      <c r="N36" s="299"/>
      <c r="O36" s="128"/>
      <c r="P36" s="164"/>
      <c r="Q36" s="164"/>
      <c r="R36" s="164"/>
      <c r="S36" s="129"/>
    </row>
    <row r="37" spans="1:24" ht="15.75">
      <c r="A37" s="150"/>
      <c r="B37" s="150"/>
      <c r="C37" s="142" t="s">
        <v>28</v>
      </c>
      <c r="D37" s="142"/>
      <c r="E37" s="142"/>
      <c r="F37" s="142"/>
      <c r="G37" s="43">
        <v>0</v>
      </c>
      <c r="H37" s="214">
        <f t="shared" si="0"/>
        <v>0</v>
      </c>
      <c r="I37" s="214"/>
      <c r="J37" s="214"/>
      <c r="K37" s="214"/>
      <c r="L37" s="214">
        <f t="shared" si="1"/>
        <v>0</v>
      </c>
      <c r="M37" s="214"/>
      <c r="N37" s="299"/>
      <c r="O37" s="128"/>
      <c r="P37" s="164"/>
      <c r="Q37" s="164"/>
      <c r="R37" s="164"/>
      <c r="S37" s="129"/>
    </row>
    <row r="38" spans="1:24" ht="15.75">
      <c r="A38" s="150"/>
      <c r="B38" s="150"/>
      <c r="C38" s="142" t="s">
        <v>51</v>
      </c>
      <c r="D38" s="142"/>
      <c r="E38" s="142"/>
      <c r="F38" s="142"/>
      <c r="G38" s="43">
        <v>8138.89</v>
      </c>
      <c r="H38" s="214">
        <f t="shared" si="0"/>
        <v>3938.1725806451614</v>
      </c>
      <c r="I38" s="214"/>
      <c r="J38" s="214"/>
      <c r="K38" s="214"/>
      <c r="L38" s="214">
        <f t="shared" si="1"/>
        <v>4200.717419354839</v>
      </c>
      <c r="M38" s="214"/>
      <c r="N38" s="299"/>
      <c r="O38" s="128"/>
      <c r="P38" s="164"/>
      <c r="Q38" s="164"/>
      <c r="R38" s="164"/>
      <c r="S38" s="129"/>
    </row>
    <row r="39" spans="1:24" ht="15.75">
      <c r="A39" s="150"/>
      <c r="B39" s="150"/>
      <c r="C39" s="142" t="s">
        <v>104</v>
      </c>
      <c r="D39" s="142"/>
      <c r="E39" s="142"/>
      <c r="F39" s="142"/>
      <c r="G39" s="43">
        <v>0</v>
      </c>
      <c r="H39" s="214">
        <f t="shared" si="0"/>
        <v>0</v>
      </c>
      <c r="I39" s="214"/>
      <c r="J39" s="214"/>
      <c r="K39" s="214"/>
      <c r="L39" s="214">
        <f t="shared" si="1"/>
        <v>0</v>
      </c>
      <c r="M39" s="214"/>
      <c r="N39" s="299"/>
      <c r="O39" s="128"/>
      <c r="P39" s="164"/>
      <c r="Q39" s="164"/>
      <c r="R39" s="164"/>
      <c r="S39" s="129"/>
    </row>
    <row r="40" spans="1:24" ht="18.75">
      <c r="A40" s="274" t="s">
        <v>33</v>
      </c>
      <c r="B40" s="275"/>
      <c r="C40" s="268"/>
      <c r="D40" s="269"/>
      <c r="E40" s="269"/>
      <c r="F40" s="270"/>
      <c r="G40" s="43">
        <f>SUM(G23:G39)</f>
        <v>43380.08</v>
      </c>
      <c r="H40" s="276">
        <f>SUM(H23:K39)</f>
        <v>21917.33935483871</v>
      </c>
      <c r="I40" s="269"/>
      <c r="J40" s="269"/>
      <c r="K40" s="270"/>
      <c r="L40" s="260">
        <f>G40-H40</f>
        <v>21462.740645161291</v>
      </c>
      <c r="M40" s="260"/>
      <c r="N40" s="20">
        <v>1</v>
      </c>
      <c r="O40" s="128"/>
      <c r="P40" s="164"/>
      <c r="Q40" s="164"/>
      <c r="R40" s="164"/>
      <c r="S40" s="129"/>
    </row>
    <row r="41" spans="1:24" ht="15.75">
      <c r="A41" s="153" t="s">
        <v>39</v>
      </c>
      <c r="B41" s="153"/>
      <c r="C41" s="153"/>
      <c r="D41" s="153"/>
      <c r="E41" s="153"/>
      <c r="F41" s="153"/>
      <c r="G41" s="153"/>
      <c r="H41" s="153"/>
      <c r="I41" s="153"/>
      <c r="J41" s="153"/>
      <c r="K41" s="153"/>
      <c r="L41" s="153"/>
      <c r="M41" s="153"/>
      <c r="N41" s="11"/>
      <c r="O41" s="123"/>
      <c r="P41" s="267"/>
      <c r="Q41" s="267"/>
      <c r="R41" s="267"/>
      <c r="S41" s="124"/>
    </row>
    <row r="42" spans="1:24" ht="83.25" customHeight="1">
      <c r="A42" s="162"/>
      <c r="B42" s="162"/>
      <c r="C42" s="277" t="s">
        <v>35</v>
      </c>
      <c r="D42" s="278"/>
      <c r="E42" s="278"/>
      <c r="F42" s="279"/>
      <c r="G42" s="48" t="s">
        <v>36</v>
      </c>
      <c r="H42" s="280" t="s">
        <v>37</v>
      </c>
      <c r="I42" s="281"/>
      <c r="J42" s="281"/>
      <c r="K42" s="282"/>
      <c r="L42" s="280" t="s">
        <v>38</v>
      </c>
      <c r="M42" s="282"/>
      <c r="N42" s="52"/>
      <c r="O42" s="48" t="s">
        <v>74</v>
      </c>
      <c r="P42" s="48" t="s">
        <v>73</v>
      </c>
      <c r="Q42" s="48" t="s">
        <v>75</v>
      </c>
      <c r="R42" s="48" t="s">
        <v>62</v>
      </c>
      <c r="S42" s="321"/>
    </row>
    <row r="43" spans="1:24" ht="15" customHeight="1">
      <c r="A43" s="162" t="s">
        <v>105</v>
      </c>
      <c r="B43" s="162"/>
      <c r="C43" s="210" t="s">
        <v>93</v>
      </c>
      <c r="D43" s="210"/>
      <c r="E43" s="210"/>
      <c r="F43" s="210"/>
      <c r="G43" s="49">
        <v>1879.27</v>
      </c>
      <c r="H43" s="283">
        <f>$G43/$J$13*$J$14</f>
        <v>939.63499999999999</v>
      </c>
      <c r="I43" s="284"/>
      <c r="J43" s="284"/>
      <c r="K43" s="285"/>
      <c r="L43" s="283">
        <f>G43-H43</f>
        <v>939.63499999999999</v>
      </c>
      <c r="M43" s="285"/>
      <c r="N43" s="298"/>
      <c r="O43" s="328">
        <f>D17/J13*J15</f>
        <v>8542.136363636364</v>
      </c>
      <c r="P43" s="331">
        <f>O43/100*12</f>
        <v>1025.0563636363636</v>
      </c>
      <c r="Q43" s="331">
        <f>(L43+L44)-(P43)</f>
        <v>555.23863636363649</v>
      </c>
      <c r="R43" s="331">
        <f>L45+L46</f>
        <v>1195.895</v>
      </c>
      <c r="S43" s="322"/>
    </row>
    <row r="44" spans="1:24" ht="15.75">
      <c r="A44" s="162"/>
      <c r="B44" s="162"/>
      <c r="C44" s="210" t="s">
        <v>92</v>
      </c>
      <c r="D44" s="210"/>
      <c r="E44" s="210"/>
      <c r="F44" s="210"/>
      <c r="G44" s="49">
        <v>1281.32</v>
      </c>
      <c r="H44" s="283">
        <f t="shared" ref="H44:H46" si="2">$G44/$J$13*$J$14</f>
        <v>640.66</v>
      </c>
      <c r="I44" s="284"/>
      <c r="J44" s="284"/>
      <c r="K44" s="285"/>
      <c r="L44" s="283">
        <f t="shared" ref="L44:L46" si="3">G44-H44</f>
        <v>640.66</v>
      </c>
      <c r="M44" s="285"/>
      <c r="N44" s="299"/>
      <c r="O44" s="329"/>
      <c r="P44" s="332"/>
      <c r="Q44" s="332"/>
      <c r="R44" s="332"/>
      <c r="S44" s="322"/>
    </row>
    <row r="45" spans="1:24" ht="15" customHeight="1">
      <c r="A45" s="162"/>
      <c r="B45" s="162"/>
      <c r="C45" s="210" t="s">
        <v>94</v>
      </c>
      <c r="D45" s="210"/>
      <c r="E45" s="210"/>
      <c r="F45" s="210"/>
      <c r="G45" s="49">
        <v>1537.58</v>
      </c>
      <c r="H45" s="283">
        <f t="shared" si="2"/>
        <v>768.79</v>
      </c>
      <c r="I45" s="284"/>
      <c r="J45" s="284"/>
      <c r="K45" s="285"/>
      <c r="L45" s="283">
        <f t="shared" si="3"/>
        <v>768.79</v>
      </c>
      <c r="M45" s="285"/>
      <c r="N45" s="299"/>
      <c r="O45" s="329"/>
      <c r="P45" s="332"/>
      <c r="Q45" s="332"/>
      <c r="R45" s="332"/>
      <c r="S45" s="322"/>
      <c r="T45" s="10"/>
      <c r="U45" s="10"/>
      <c r="V45" s="10"/>
      <c r="W45" s="10"/>
      <c r="X45" s="10"/>
    </row>
    <row r="46" spans="1:24" ht="15" customHeight="1">
      <c r="A46" s="162"/>
      <c r="B46" s="162"/>
      <c r="C46" s="210" t="s">
        <v>91</v>
      </c>
      <c r="D46" s="210"/>
      <c r="E46" s="210"/>
      <c r="F46" s="210"/>
      <c r="G46" s="49">
        <v>854.21</v>
      </c>
      <c r="H46" s="283">
        <f t="shared" si="2"/>
        <v>427.10500000000002</v>
      </c>
      <c r="I46" s="284"/>
      <c r="J46" s="284"/>
      <c r="K46" s="285"/>
      <c r="L46" s="283">
        <f t="shared" si="3"/>
        <v>427.10500000000002</v>
      </c>
      <c r="M46" s="285"/>
      <c r="N46" s="299"/>
      <c r="O46" s="330"/>
      <c r="P46" s="333"/>
      <c r="Q46" s="333"/>
      <c r="R46" s="333"/>
      <c r="S46" s="323"/>
      <c r="T46" s="10"/>
      <c r="U46" s="10"/>
      <c r="V46" s="10"/>
      <c r="W46" s="10"/>
      <c r="X46" s="10"/>
    </row>
    <row r="47" spans="1:24" ht="15.75">
      <c r="A47" s="274" t="s">
        <v>33</v>
      </c>
      <c r="B47" s="275"/>
      <c r="C47" s="287"/>
      <c r="D47" s="288"/>
      <c r="E47" s="288"/>
      <c r="F47" s="289"/>
      <c r="G47" s="49"/>
      <c r="H47" s="283"/>
      <c r="I47" s="284"/>
      <c r="J47" s="284"/>
      <c r="K47" s="285"/>
      <c r="L47" s="283">
        <f>SUM(L43:M46)</f>
        <v>2776.19</v>
      </c>
      <c r="M47" s="285"/>
      <c r="N47" s="12"/>
      <c r="O47" s="128"/>
      <c r="P47" s="164"/>
      <c r="Q47" s="164"/>
      <c r="R47" s="164"/>
      <c r="S47" s="129"/>
    </row>
    <row r="48" spans="1:24" ht="15.75">
      <c r="A48" s="153" t="s">
        <v>44</v>
      </c>
      <c r="B48" s="153"/>
      <c r="C48" s="153"/>
      <c r="D48" s="153"/>
      <c r="E48" s="153"/>
      <c r="F48" s="153"/>
      <c r="G48" s="153"/>
      <c r="H48" s="153"/>
      <c r="I48" s="153"/>
      <c r="J48" s="153"/>
      <c r="K48" s="153"/>
      <c r="L48" s="153"/>
      <c r="M48" s="153"/>
      <c r="N48" s="12"/>
      <c r="O48" s="128"/>
      <c r="P48" s="164"/>
      <c r="Q48" s="164"/>
      <c r="R48" s="164"/>
      <c r="S48" s="129"/>
    </row>
    <row r="49" spans="1:19" ht="15" customHeight="1">
      <c r="A49" s="150" t="s">
        <v>45</v>
      </c>
      <c r="B49" s="150"/>
      <c r="C49" s="170" t="s">
        <v>46</v>
      </c>
      <c r="D49" s="170"/>
      <c r="E49" s="170"/>
      <c r="F49" s="170"/>
      <c r="G49" s="172" t="s">
        <v>47</v>
      </c>
      <c r="H49" s="314" t="s">
        <v>65</v>
      </c>
      <c r="I49" s="315"/>
      <c r="J49" s="314" t="s">
        <v>106</v>
      </c>
      <c r="K49" s="315"/>
      <c r="L49" s="172" t="s">
        <v>48</v>
      </c>
      <c r="M49" s="172"/>
      <c r="N49" s="301"/>
      <c r="O49" s="128"/>
      <c r="P49" s="164"/>
      <c r="Q49" s="164"/>
      <c r="R49" s="164"/>
      <c r="S49" s="129"/>
    </row>
    <row r="50" spans="1:19" ht="55.5" customHeight="1">
      <c r="A50" s="150"/>
      <c r="B50" s="150"/>
      <c r="C50" s="170"/>
      <c r="D50" s="170"/>
      <c r="E50" s="170"/>
      <c r="F50" s="170"/>
      <c r="G50" s="172"/>
      <c r="H50" s="316"/>
      <c r="I50" s="317"/>
      <c r="J50" s="316"/>
      <c r="K50" s="317"/>
      <c r="L50" s="172"/>
      <c r="M50" s="172"/>
      <c r="N50" s="302"/>
      <c r="O50" s="128"/>
      <c r="P50" s="164"/>
      <c r="Q50" s="164"/>
      <c r="R50" s="164"/>
      <c r="S50" s="129"/>
    </row>
    <row r="51" spans="1:19" ht="15.75">
      <c r="A51" s="150"/>
      <c r="B51" s="150"/>
      <c r="C51" s="142" t="s">
        <v>49</v>
      </c>
      <c r="D51" s="142"/>
      <c r="E51" s="142"/>
      <c r="F51" s="142"/>
      <c r="G51" s="50">
        <v>3010.38</v>
      </c>
      <c r="H51" s="276">
        <f>H33-(H45+H46)</f>
        <v>9443.2179032258064</v>
      </c>
      <c r="I51" s="313"/>
      <c r="J51" s="276">
        <f>(H51*J16)-D12</f>
        <v>269.2080146370422</v>
      </c>
      <c r="K51" s="313"/>
      <c r="L51" s="214">
        <f>IF(J51&lt;=0,G51,G51-J51)</f>
        <v>2741.1719853629579</v>
      </c>
      <c r="M51" s="214"/>
      <c r="N51" s="298"/>
      <c r="O51" s="128"/>
      <c r="P51" s="164"/>
      <c r="Q51" s="164"/>
      <c r="R51" s="164"/>
      <c r="S51" s="129"/>
    </row>
    <row r="52" spans="1:19" ht="15.75">
      <c r="A52" s="150"/>
      <c r="B52" s="150"/>
      <c r="C52" s="142" t="s">
        <v>50</v>
      </c>
      <c r="D52" s="142"/>
      <c r="E52" s="142"/>
      <c r="F52" s="142"/>
      <c r="G52" s="50">
        <v>213.81</v>
      </c>
      <c r="H52" s="276"/>
      <c r="I52" s="313"/>
      <c r="J52" s="276">
        <f>G52</f>
        <v>213.81</v>
      </c>
      <c r="K52" s="313"/>
      <c r="L52" s="214">
        <f>G52-J52</f>
        <v>0</v>
      </c>
      <c r="M52" s="214"/>
      <c r="N52" s="300"/>
      <c r="O52" s="128"/>
      <c r="P52" s="164"/>
      <c r="Q52" s="164"/>
      <c r="R52" s="164"/>
      <c r="S52" s="129"/>
    </row>
    <row r="53" spans="1:19" ht="18.75">
      <c r="A53" s="158" t="s">
        <v>33</v>
      </c>
      <c r="B53" s="158"/>
      <c r="C53" s="141"/>
      <c r="D53" s="141"/>
      <c r="E53" s="141"/>
      <c r="F53" s="141"/>
      <c r="G53" s="50"/>
      <c r="H53" s="214"/>
      <c r="I53" s="214"/>
      <c r="J53" s="214"/>
      <c r="K53" s="214"/>
      <c r="L53" s="260">
        <f>SUM(L51+L52)</f>
        <v>2741.1719853629579</v>
      </c>
      <c r="M53" s="260"/>
      <c r="N53" s="20">
        <v>3</v>
      </c>
      <c r="O53" s="128"/>
      <c r="P53" s="164"/>
      <c r="Q53" s="164"/>
      <c r="R53" s="164"/>
      <c r="S53" s="129"/>
    </row>
    <row r="54" spans="1:19" ht="18.75" customHeight="1">
      <c r="A54" s="153" t="s">
        <v>102</v>
      </c>
      <c r="B54" s="153"/>
      <c r="C54" s="153"/>
      <c r="D54" s="153"/>
      <c r="E54" s="153"/>
      <c r="F54" s="153"/>
      <c r="G54" s="153"/>
      <c r="H54" s="153"/>
      <c r="I54" s="153"/>
      <c r="J54" s="153"/>
      <c r="K54" s="153"/>
      <c r="L54" s="153"/>
      <c r="M54" s="153"/>
      <c r="N54" s="41"/>
      <c r="O54" s="128"/>
      <c r="P54" s="164"/>
      <c r="Q54" s="164"/>
      <c r="R54" s="164"/>
      <c r="S54" s="129"/>
    </row>
    <row r="55" spans="1:19" ht="14.45" customHeight="1">
      <c r="A55" s="150" t="s">
        <v>103</v>
      </c>
      <c r="B55" s="150"/>
      <c r="C55" s="256" t="s">
        <v>60</v>
      </c>
      <c r="D55" s="257"/>
      <c r="E55" s="257"/>
      <c r="F55" s="257"/>
      <c r="G55" s="171">
        <f>L40-L53</f>
        <v>18721.568659798333</v>
      </c>
      <c r="H55" s="171"/>
      <c r="I55" s="171"/>
      <c r="J55" s="171"/>
      <c r="K55" s="171"/>
      <c r="L55" s="171"/>
      <c r="M55" s="171"/>
      <c r="N55" s="196"/>
      <c r="O55" s="128"/>
      <c r="P55" s="164"/>
      <c r="Q55" s="164"/>
      <c r="R55" s="164"/>
      <c r="S55" s="129"/>
    </row>
    <row r="56" spans="1:19" ht="14.45" customHeight="1">
      <c r="A56" s="150"/>
      <c r="B56" s="150"/>
      <c r="C56" s="257"/>
      <c r="D56" s="257"/>
      <c r="E56" s="257"/>
      <c r="F56" s="257"/>
      <c r="G56" s="171"/>
      <c r="H56" s="171"/>
      <c r="I56" s="171"/>
      <c r="J56" s="171"/>
      <c r="K56" s="171"/>
      <c r="L56" s="171"/>
      <c r="M56" s="171"/>
      <c r="N56" s="197"/>
      <c r="O56" s="123"/>
      <c r="P56" s="267"/>
      <c r="Q56" s="267"/>
      <c r="R56" s="267"/>
      <c r="S56" s="124"/>
    </row>
    <row r="59" spans="1:19" ht="39.75" customHeight="1">
      <c r="A59" s="238" t="s">
        <v>182</v>
      </c>
      <c r="B59" s="238"/>
      <c r="C59" s="238"/>
      <c r="D59" s="238"/>
      <c r="F59" s="239" t="s">
        <v>183</v>
      </c>
      <c r="G59" s="239"/>
      <c r="H59" s="239"/>
      <c r="I59" s="239"/>
      <c r="J59" s="239"/>
      <c r="L59" s="192" t="s">
        <v>186</v>
      </c>
      <c r="M59" s="192"/>
      <c r="N59" s="192"/>
      <c r="O59" s="192"/>
    </row>
    <row r="60" spans="1:19">
      <c r="A60" s="163" t="s">
        <v>54</v>
      </c>
      <c r="B60" s="163"/>
      <c r="C60" s="163"/>
      <c r="D60" s="93">
        <f>H33</f>
        <v>10639.112903225807</v>
      </c>
      <c r="F60" s="163" t="s">
        <v>65</v>
      </c>
      <c r="G60" s="163"/>
      <c r="H60" s="163"/>
      <c r="I60" s="163"/>
      <c r="J60" s="93">
        <f>D16/D13*D14</f>
        <v>9481.7951612903234</v>
      </c>
    </row>
    <row r="61" spans="1:19">
      <c r="A61" s="163" t="s">
        <v>55</v>
      </c>
      <c r="B61" s="163"/>
      <c r="C61" s="163"/>
      <c r="D61" s="93">
        <f>H45+H46</f>
        <v>1195.895</v>
      </c>
      <c r="F61" s="163" t="s">
        <v>66</v>
      </c>
      <c r="G61" s="163"/>
      <c r="H61" s="163"/>
      <c r="I61" s="163"/>
      <c r="J61" s="93">
        <f>(J60*J16)-D12</f>
        <v>279.62387096774228</v>
      </c>
    </row>
    <row r="62" spans="1:19" ht="37.5">
      <c r="A62" s="163" t="s">
        <v>56</v>
      </c>
      <c r="B62" s="163"/>
      <c r="C62" s="163"/>
      <c r="D62" s="93">
        <f>D60-D61</f>
        <v>9443.2179032258064</v>
      </c>
      <c r="F62" s="163" t="s">
        <v>67</v>
      </c>
      <c r="G62" s="163"/>
      <c r="H62" s="163"/>
      <c r="I62" s="163"/>
      <c r="J62" s="95">
        <f>IF(J61&lt;=0,G51,G51-J61)</f>
        <v>2730.7561290322578</v>
      </c>
      <c r="K62" s="99" t="s">
        <v>184</v>
      </c>
    </row>
    <row r="63" spans="1:19">
      <c r="A63" s="163" t="s">
        <v>57</v>
      </c>
      <c r="B63" s="163"/>
      <c r="C63" s="163"/>
      <c r="D63" s="94">
        <v>0.27</v>
      </c>
      <c r="F63" s="164"/>
      <c r="G63" s="164"/>
      <c r="H63" s="164"/>
      <c r="I63" s="5"/>
    </row>
    <row r="64" spans="1:19">
      <c r="A64" s="163" t="s">
        <v>58</v>
      </c>
      <c r="B64" s="163"/>
      <c r="C64" s="163"/>
      <c r="D64" s="93">
        <f>(D62*D63)-D12</f>
        <v>269.20883387096774</v>
      </c>
      <c r="F64" s="164"/>
      <c r="G64" s="164"/>
      <c r="H64" s="164"/>
      <c r="I64" s="4"/>
    </row>
    <row r="65" spans="1:9" ht="30">
      <c r="A65" s="163" t="s">
        <v>59</v>
      </c>
      <c r="B65" s="163"/>
      <c r="C65" s="163"/>
      <c r="D65" s="95">
        <f>IF(D64&lt;=0,G51,G51-D64)</f>
        <v>2741.1711661290324</v>
      </c>
      <c r="E65" s="97" t="s">
        <v>185</v>
      </c>
      <c r="F65" s="164"/>
      <c r="G65" s="164"/>
      <c r="H65" s="164"/>
      <c r="I65" s="4"/>
    </row>
  </sheetData>
  <mergeCells count="195">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N49:N50"/>
    <mergeCell ref="C51:F51"/>
    <mergeCell ref="H51:I51"/>
    <mergeCell ref="J51:K51"/>
    <mergeCell ref="L51:M51"/>
    <mergeCell ref="N51:N52"/>
    <mergeCell ref="C52:F52"/>
    <mergeCell ref="H52:I52"/>
    <mergeCell ref="A55:B56"/>
    <mergeCell ref="C55:F56"/>
    <mergeCell ref="G55:M56"/>
    <mergeCell ref="N55:N56"/>
    <mergeCell ref="A47:B47"/>
    <mergeCell ref="C47:F47"/>
    <mergeCell ref="H47:K47"/>
    <mergeCell ref="L47:M47"/>
    <mergeCell ref="A48:M48"/>
    <mergeCell ref="A49:B52"/>
    <mergeCell ref="C49:F50"/>
    <mergeCell ref="G49:G50"/>
    <mergeCell ref="H49:I50"/>
    <mergeCell ref="J49:K50"/>
    <mergeCell ref="L49:M50"/>
    <mergeCell ref="L59:O59"/>
    <mergeCell ref="U1:V1"/>
    <mergeCell ref="A2:S2"/>
    <mergeCell ref="A64:C64"/>
    <mergeCell ref="F64:H64"/>
    <mergeCell ref="A65:C65"/>
    <mergeCell ref="F65:H65"/>
    <mergeCell ref="A60:C60"/>
    <mergeCell ref="F60:I60"/>
    <mergeCell ref="A61:C61"/>
    <mergeCell ref="F61:I61"/>
    <mergeCell ref="A62:C62"/>
    <mergeCell ref="F62:I62"/>
    <mergeCell ref="A59:D59"/>
    <mergeCell ref="F59:J59"/>
    <mergeCell ref="J52:K52"/>
    <mergeCell ref="L52:M52"/>
    <mergeCell ref="A53:B53"/>
    <mergeCell ref="C53:F53"/>
    <mergeCell ref="H53:K53"/>
    <mergeCell ref="L53:M53"/>
    <mergeCell ref="A63:C63"/>
    <mergeCell ref="F63:H63"/>
    <mergeCell ref="O47:S56"/>
  </mergeCells>
  <hyperlinks>
    <hyperlink ref="U1:V1" location="İÇİNDEKİLER!A1" display="İÇİNDEKİLER" xr:uid="{00000000-0004-0000-0C00-000000000000}"/>
  </hyperlinks>
  <pageMargins left="0.7" right="0.7" top="0.75" bottom="0.75" header="0.3" footer="0.3"/>
  <pageSetup paperSize="9" orientation="portrait" horizontalDpi="4294967294" verticalDpi="4294967294"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68"/>
  <sheetViews>
    <sheetView topLeftCell="J43" zoomScale="90" zoomScaleNormal="90" workbookViewId="0">
      <selection activeCell="O47" sqref="O47:U56"/>
    </sheetView>
  </sheetViews>
  <sheetFormatPr defaultColWidth="9.140625" defaultRowHeight="15"/>
  <cols>
    <col min="3" max="3" width="17.2851562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1.85546875" customWidth="1"/>
    <col min="24" max="24" width="8.140625" customWidth="1"/>
    <col min="25" max="26" width="6" customWidth="1"/>
  </cols>
  <sheetData>
    <row r="1" spans="1:37" ht="44.45" customHeight="1">
      <c r="A1" s="352" t="s">
        <v>169</v>
      </c>
      <c r="B1" s="353"/>
      <c r="C1" s="353"/>
      <c r="D1" s="353"/>
      <c r="E1" s="353"/>
      <c r="F1" s="353"/>
      <c r="G1" s="353"/>
      <c r="H1" s="353"/>
      <c r="I1" s="353"/>
      <c r="J1" s="353"/>
      <c r="K1" s="353"/>
      <c r="L1" s="353"/>
      <c r="M1" s="353"/>
      <c r="N1" s="353"/>
      <c r="O1" s="353"/>
      <c r="P1" s="353"/>
      <c r="Q1" s="353"/>
      <c r="R1" s="353"/>
      <c r="S1" s="353"/>
      <c r="T1" s="353"/>
      <c r="U1" s="354"/>
      <c r="V1" s="42"/>
      <c r="W1" s="114" t="s">
        <v>175</v>
      </c>
      <c r="X1" s="114"/>
      <c r="Y1" s="42"/>
      <c r="Z1" s="42"/>
      <c r="AA1" s="42"/>
      <c r="AB1" s="42"/>
      <c r="AC1" s="42"/>
      <c r="AD1" s="42"/>
      <c r="AE1" s="42"/>
      <c r="AF1" s="42"/>
      <c r="AG1" s="42"/>
      <c r="AH1" s="42"/>
      <c r="AI1" s="42"/>
      <c r="AJ1" s="42"/>
      <c r="AK1" s="42"/>
    </row>
    <row r="2" spans="1:37" ht="31.5" customHeight="1" thickBot="1">
      <c r="A2" s="355" t="s">
        <v>171</v>
      </c>
      <c r="B2" s="356"/>
      <c r="C2" s="356"/>
      <c r="D2" s="356"/>
      <c r="E2" s="356"/>
      <c r="F2" s="356"/>
      <c r="G2" s="356"/>
      <c r="H2" s="356"/>
      <c r="I2" s="356"/>
      <c r="J2" s="356"/>
      <c r="K2" s="356"/>
      <c r="L2" s="356"/>
      <c r="M2" s="356"/>
      <c r="N2" s="356"/>
      <c r="O2" s="356"/>
      <c r="P2" s="356"/>
      <c r="Q2" s="356"/>
      <c r="R2" s="356"/>
      <c r="S2" s="356"/>
      <c r="T2" s="356"/>
      <c r="U2" s="357"/>
      <c r="V2" s="42"/>
      <c r="W2" s="42"/>
      <c r="X2" s="42"/>
      <c r="Y2" s="42"/>
      <c r="Z2" s="42"/>
      <c r="AA2" s="42"/>
      <c r="AB2" s="42"/>
      <c r="AC2" s="42"/>
      <c r="AD2" s="42"/>
      <c r="AE2" s="42"/>
      <c r="AF2" s="42"/>
      <c r="AG2" s="42"/>
      <c r="AH2" s="42"/>
      <c r="AI2" s="42"/>
      <c r="AJ2" s="42"/>
      <c r="AK2" s="42"/>
    </row>
    <row r="3" spans="1:37" ht="23.25">
      <c r="A3" s="65"/>
      <c r="B3" s="65"/>
      <c r="C3" s="65"/>
      <c r="D3" s="65"/>
      <c r="E3" s="65"/>
      <c r="F3" s="65"/>
      <c r="G3" s="65"/>
      <c r="H3" s="65"/>
      <c r="I3" s="65"/>
      <c r="J3" s="65"/>
      <c r="K3" s="65"/>
      <c r="L3" s="65"/>
      <c r="M3" s="65"/>
      <c r="N3" s="65"/>
      <c r="O3" s="65"/>
      <c r="P3" s="65"/>
      <c r="Q3" s="65"/>
      <c r="R3" s="65"/>
      <c r="S3" s="65"/>
      <c r="T3" s="65"/>
      <c r="U3" s="65"/>
      <c r="V3" s="42"/>
      <c r="W3" s="42"/>
      <c r="X3" s="42"/>
      <c r="Y3" s="42"/>
      <c r="Z3" s="42"/>
      <c r="AA3" s="42"/>
      <c r="AB3" s="42"/>
      <c r="AC3" s="42"/>
      <c r="AD3" s="42"/>
      <c r="AE3" s="42"/>
      <c r="AF3" s="42"/>
      <c r="AG3" s="42"/>
      <c r="AH3" s="42"/>
      <c r="AI3" s="42"/>
      <c r="AJ3" s="42"/>
      <c r="AK3" s="42"/>
    </row>
    <row r="4" spans="1:37" ht="28.5" customHeight="1">
      <c r="A4" s="216" t="s">
        <v>0</v>
      </c>
      <c r="B4" s="217"/>
      <c r="C4" s="217"/>
      <c r="D4" s="217"/>
      <c r="E4" s="217"/>
      <c r="F4" s="217"/>
      <c r="G4" s="217"/>
      <c r="H4" s="217"/>
      <c r="I4" s="217"/>
      <c r="J4" s="217"/>
      <c r="K4" s="217"/>
      <c r="L4" s="217"/>
      <c r="M4" s="217"/>
      <c r="N4" s="217"/>
      <c r="O4" s="217"/>
      <c r="P4" s="217"/>
      <c r="Q4" s="217"/>
      <c r="R4" s="217"/>
      <c r="S4" s="217"/>
      <c r="T4" s="217"/>
      <c r="U4" s="218"/>
    </row>
    <row r="5" spans="1:37" ht="18.75">
      <c r="A5" s="139" t="s">
        <v>1</v>
      </c>
      <c r="B5" s="139"/>
      <c r="C5" s="139"/>
      <c r="D5" s="139"/>
      <c r="E5" s="139"/>
      <c r="F5" s="139"/>
      <c r="G5" s="139"/>
      <c r="H5" s="139"/>
      <c r="I5" s="139"/>
      <c r="J5" s="139"/>
      <c r="K5" s="139"/>
      <c r="L5" s="139"/>
      <c r="M5" s="139"/>
      <c r="N5" s="303"/>
      <c r="O5" s="219"/>
      <c r="P5" s="219"/>
      <c r="Q5" s="219"/>
      <c r="R5" s="219"/>
      <c r="S5" s="219"/>
      <c r="T5" s="219"/>
      <c r="U5" s="219"/>
    </row>
    <row r="6" spans="1:37" ht="15" customHeight="1">
      <c r="A6" s="140" t="s">
        <v>2</v>
      </c>
      <c r="B6" s="140"/>
      <c r="C6" s="140"/>
      <c r="D6" s="141"/>
      <c r="E6" s="141"/>
      <c r="F6" s="141"/>
      <c r="G6" s="142" t="s">
        <v>3</v>
      </c>
      <c r="H6" s="142"/>
      <c r="I6" s="142"/>
      <c r="J6" s="141"/>
      <c r="K6" s="141"/>
      <c r="L6" s="141"/>
      <c r="M6" s="141"/>
      <c r="N6" s="304"/>
      <c r="O6" s="128"/>
      <c r="P6" s="164"/>
      <c r="Q6" s="164"/>
      <c r="R6" s="164"/>
      <c r="S6" s="164"/>
      <c r="T6" s="164"/>
      <c r="U6" s="129"/>
    </row>
    <row r="7" spans="1:37" ht="15" customHeight="1">
      <c r="A7" s="142" t="s">
        <v>4</v>
      </c>
      <c r="B7" s="142"/>
      <c r="C7" s="142"/>
      <c r="D7" s="141"/>
      <c r="E7" s="141"/>
      <c r="F7" s="141"/>
      <c r="G7" s="142" t="s">
        <v>3</v>
      </c>
      <c r="H7" s="142"/>
      <c r="I7" s="142"/>
      <c r="J7" s="141"/>
      <c r="K7" s="141"/>
      <c r="L7" s="141"/>
      <c r="M7" s="141"/>
      <c r="N7" s="304"/>
      <c r="O7" s="128"/>
      <c r="P7" s="164"/>
      <c r="Q7" s="164"/>
      <c r="R7" s="164"/>
      <c r="S7" s="164"/>
      <c r="T7" s="164"/>
      <c r="U7" s="129"/>
    </row>
    <row r="8" spans="1:37" ht="15" customHeight="1">
      <c r="A8" s="142" t="s">
        <v>5</v>
      </c>
      <c r="B8" s="142"/>
      <c r="C8" s="142"/>
      <c r="D8" s="141"/>
      <c r="E8" s="141"/>
      <c r="F8" s="141"/>
      <c r="G8" s="142" t="s">
        <v>9</v>
      </c>
      <c r="H8" s="142"/>
      <c r="I8" s="142"/>
      <c r="J8" s="141"/>
      <c r="K8" s="141"/>
      <c r="L8" s="141"/>
      <c r="M8" s="141"/>
      <c r="N8" s="304"/>
      <c r="O8" s="128"/>
      <c r="P8" s="164"/>
      <c r="Q8" s="164"/>
      <c r="R8" s="164"/>
      <c r="S8" s="164"/>
      <c r="T8" s="164"/>
      <c r="U8" s="129"/>
    </row>
    <row r="9" spans="1:37" ht="15" customHeight="1">
      <c r="A9" s="142" t="s">
        <v>6</v>
      </c>
      <c r="B9" s="142"/>
      <c r="C9" s="142"/>
      <c r="D9" s="141"/>
      <c r="E9" s="141"/>
      <c r="F9" s="141"/>
      <c r="G9" s="142" t="s">
        <v>10</v>
      </c>
      <c r="H9" s="142"/>
      <c r="I9" s="142"/>
      <c r="J9" s="141"/>
      <c r="K9" s="141"/>
      <c r="L9" s="141"/>
      <c r="M9" s="141"/>
      <c r="N9" s="304"/>
      <c r="O9" s="128"/>
      <c r="P9" s="164"/>
      <c r="Q9" s="164"/>
      <c r="R9" s="164"/>
      <c r="S9" s="164"/>
      <c r="T9" s="164"/>
      <c r="U9" s="129"/>
    </row>
    <row r="10" spans="1:37" ht="15" customHeight="1">
      <c r="A10" s="142" t="s">
        <v>7</v>
      </c>
      <c r="B10" s="142"/>
      <c r="C10" s="142"/>
      <c r="D10" s="141"/>
      <c r="E10" s="141"/>
      <c r="F10" s="141"/>
      <c r="G10" s="142" t="s">
        <v>11</v>
      </c>
      <c r="H10" s="142"/>
      <c r="I10" s="142"/>
      <c r="J10" s="147">
        <v>45231</v>
      </c>
      <c r="K10" s="141"/>
      <c r="L10" s="141"/>
      <c r="M10" s="141"/>
      <c r="N10" s="304"/>
      <c r="O10" s="128"/>
      <c r="P10" s="164"/>
      <c r="Q10" s="164"/>
      <c r="R10" s="164"/>
      <c r="S10" s="164"/>
      <c r="T10" s="164"/>
      <c r="U10" s="129"/>
    </row>
    <row r="11" spans="1:37" ht="15" customHeight="1">
      <c r="A11" s="142" t="s">
        <v>12</v>
      </c>
      <c r="B11" s="142"/>
      <c r="C11" s="142"/>
      <c r="D11" s="148">
        <v>45259</v>
      </c>
      <c r="E11" s="141"/>
      <c r="F11" s="141"/>
      <c r="G11" s="142" t="s">
        <v>13</v>
      </c>
      <c r="H11" s="142"/>
      <c r="I11" s="142"/>
      <c r="J11" s="141"/>
      <c r="K11" s="141"/>
      <c r="L11" s="141"/>
      <c r="M11" s="141"/>
      <c r="N11" s="304"/>
      <c r="O11" s="128"/>
      <c r="P11" s="164"/>
      <c r="Q11" s="164"/>
      <c r="R11" s="164"/>
      <c r="S11" s="164"/>
      <c r="T11" s="164"/>
      <c r="U11" s="129"/>
    </row>
    <row r="12" spans="1:37"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64"/>
      <c r="T12" s="164"/>
      <c r="U12" s="129"/>
    </row>
    <row r="13" spans="1:37" ht="15" customHeight="1">
      <c r="A13" s="249" t="s">
        <v>41</v>
      </c>
      <c r="B13" s="250"/>
      <c r="C13" s="251"/>
      <c r="D13" s="268">
        <v>30</v>
      </c>
      <c r="E13" s="269"/>
      <c r="F13" s="270"/>
      <c r="G13" s="249" t="s">
        <v>42</v>
      </c>
      <c r="H13" s="250"/>
      <c r="I13" s="251"/>
      <c r="J13" s="268">
        <v>30</v>
      </c>
      <c r="K13" s="269"/>
      <c r="L13" s="269"/>
      <c r="M13" s="270"/>
      <c r="N13" s="304"/>
      <c r="O13" s="128"/>
      <c r="P13" s="164"/>
      <c r="Q13" s="164"/>
      <c r="R13" s="164"/>
      <c r="S13" s="164"/>
      <c r="T13" s="164"/>
      <c r="U13" s="129"/>
    </row>
    <row r="14" spans="1:37" ht="15" customHeight="1">
      <c r="A14" s="249" t="s">
        <v>43</v>
      </c>
      <c r="B14" s="250"/>
      <c r="C14" s="251"/>
      <c r="D14" s="268">
        <v>15</v>
      </c>
      <c r="E14" s="269"/>
      <c r="F14" s="270"/>
      <c r="G14" s="249" t="s">
        <v>43</v>
      </c>
      <c r="H14" s="250"/>
      <c r="I14" s="251"/>
      <c r="J14" s="268">
        <f>D14</f>
        <v>15</v>
      </c>
      <c r="K14" s="269"/>
      <c r="L14" s="269"/>
      <c r="M14" s="270"/>
      <c r="N14" s="304"/>
      <c r="O14" s="128"/>
      <c r="P14" s="164"/>
      <c r="Q14" s="164"/>
      <c r="R14" s="164"/>
      <c r="S14" s="164"/>
      <c r="T14" s="164"/>
      <c r="U14" s="129"/>
    </row>
    <row r="15" spans="1:37" ht="15" customHeight="1">
      <c r="A15" s="249" t="s">
        <v>69</v>
      </c>
      <c r="B15" s="250"/>
      <c r="C15" s="251"/>
      <c r="D15" s="268">
        <f>D13-D14</f>
        <v>15</v>
      </c>
      <c r="E15" s="269"/>
      <c r="F15" s="270"/>
      <c r="G15" s="249" t="s">
        <v>69</v>
      </c>
      <c r="H15" s="250"/>
      <c r="I15" s="251"/>
      <c r="J15" s="268">
        <f>J13-J14</f>
        <v>15</v>
      </c>
      <c r="K15" s="269"/>
      <c r="L15" s="269"/>
      <c r="M15" s="270"/>
      <c r="N15" s="304"/>
      <c r="O15" s="128"/>
      <c r="P15" s="164"/>
      <c r="Q15" s="164"/>
      <c r="R15" s="164"/>
      <c r="S15" s="164"/>
      <c r="T15" s="164"/>
      <c r="U15" s="129"/>
    </row>
    <row r="16" spans="1:37"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64"/>
      <c r="T16" s="164"/>
      <c r="U16" s="129"/>
    </row>
    <row r="17" spans="1:21" ht="29.25" customHeight="1">
      <c r="A17" s="324" t="s">
        <v>181</v>
      </c>
      <c r="B17" s="325"/>
      <c r="C17" s="326"/>
      <c r="D17" s="276">
        <f>G43*100/11</f>
        <v>17084.272727272728</v>
      </c>
      <c r="E17" s="327"/>
      <c r="F17" s="313"/>
      <c r="G17" s="268"/>
      <c r="H17" s="269"/>
      <c r="I17" s="270"/>
      <c r="J17" s="271"/>
      <c r="K17" s="272"/>
      <c r="L17" s="272"/>
      <c r="M17" s="273"/>
      <c r="N17" s="304"/>
      <c r="O17" s="17"/>
      <c r="P17" s="19"/>
      <c r="Q17" s="19"/>
      <c r="R17" s="19"/>
      <c r="S17" s="19"/>
      <c r="T17" s="19"/>
      <c r="U17" s="18"/>
    </row>
    <row r="18" spans="1:21" ht="29.25" customHeight="1">
      <c r="A18" s="142" t="s">
        <v>8</v>
      </c>
      <c r="B18" s="142"/>
      <c r="C18" s="142"/>
      <c r="D18" s="141"/>
      <c r="E18" s="141"/>
      <c r="F18" s="141"/>
      <c r="G18" s="141"/>
      <c r="H18" s="141"/>
      <c r="I18" s="141"/>
      <c r="J18" s="141"/>
      <c r="K18" s="141"/>
      <c r="L18" s="141"/>
      <c r="M18" s="141"/>
      <c r="N18" s="305"/>
      <c r="O18" s="21"/>
      <c r="P18" s="23"/>
      <c r="Q18" s="23"/>
      <c r="R18" s="23"/>
      <c r="S18" s="23"/>
      <c r="T18" s="23"/>
      <c r="U18" s="22"/>
    </row>
    <row r="19" spans="1:21" ht="15.75">
      <c r="A19" s="153" t="s">
        <v>15</v>
      </c>
      <c r="B19" s="153"/>
      <c r="C19" s="153"/>
      <c r="D19" s="153"/>
      <c r="E19" s="153"/>
      <c r="F19" s="153"/>
      <c r="G19" s="153"/>
      <c r="H19" s="153"/>
      <c r="I19" s="153"/>
      <c r="J19" s="153"/>
      <c r="K19" s="153"/>
      <c r="L19" s="153"/>
      <c r="M19" s="153"/>
      <c r="N19" s="11"/>
      <c r="O19" s="126"/>
      <c r="P19" s="293"/>
      <c r="Q19" s="293"/>
      <c r="R19" s="293"/>
      <c r="S19" s="293"/>
      <c r="T19" s="293"/>
      <c r="U19" s="127"/>
    </row>
    <row r="20" spans="1:21" ht="15" customHeight="1">
      <c r="A20" s="150"/>
      <c r="B20" s="150"/>
      <c r="C20" s="156"/>
      <c r="D20" s="156"/>
      <c r="E20" s="156"/>
      <c r="F20" s="156"/>
      <c r="G20" s="345" t="s">
        <v>30</v>
      </c>
      <c r="H20" s="162" t="s">
        <v>31</v>
      </c>
      <c r="I20" s="158"/>
      <c r="J20" s="158"/>
      <c r="K20" s="158"/>
      <c r="L20" s="162" t="s">
        <v>32</v>
      </c>
      <c r="M20" s="158"/>
      <c r="N20" s="295"/>
      <c r="O20" s="121"/>
      <c r="P20" s="294"/>
      <c r="Q20" s="294"/>
      <c r="R20" s="294"/>
      <c r="S20" s="294"/>
      <c r="T20" s="294"/>
      <c r="U20" s="122"/>
    </row>
    <row r="21" spans="1:21">
      <c r="A21" s="150"/>
      <c r="B21" s="150"/>
      <c r="C21" s="156"/>
      <c r="D21" s="156"/>
      <c r="E21" s="156"/>
      <c r="F21" s="156"/>
      <c r="G21" s="345"/>
      <c r="H21" s="158"/>
      <c r="I21" s="158"/>
      <c r="J21" s="158"/>
      <c r="K21" s="158"/>
      <c r="L21" s="158"/>
      <c r="M21" s="158"/>
      <c r="N21" s="296"/>
      <c r="O21" s="128"/>
      <c r="P21" s="164"/>
      <c r="Q21" s="164"/>
      <c r="R21" s="164"/>
      <c r="S21" s="164"/>
      <c r="T21" s="164"/>
      <c r="U21" s="129"/>
    </row>
    <row r="22" spans="1:21" ht="30" customHeight="1">
      <c r="A22" s="150"/>
      <c r="B22" s="150"/>
      <c r="C22" s="156"/>
      <c r="D22" s="156"/>
      <c r="E22" s="156"/>
      <c r="F22" s="156"/>
      <c r="G22" s="345"/>
      <c r="H22" s="158"/>
      <c r="I22" s="158"/>
      <c r="J22" s="158"/>
      <c r="K22" s="158"/>
      <c r="L22" s="158"/>
      <c r="M22" s="158"/>
      <c r="N22" s="297"/>
      <c r="O22" s="123"/>
      <c r="P22" s="267"/>
      <c r="Q22" s="267"/>
      <c r="R22" s="267"/>
      <c r="S22" s="267"/>
      <c r="T22" s="267"/>
      <c r="U22" s="124"/>
    </row>
    <row r="23" spans="1:21" ht="15" customHeight="1">
      <c r="A23" s="150" t="s">
        <v>16</v>
      </c>
      <c r="B23" s="150"/>
      <c r="C23" s="142" t="s">
        <v>17</v>
      </c>
      <c r="D23" s="142"/>
      <c r="E23" s="142"/>
      <c r="F23" s="142"/>
      <c r="G23" s="43">
        <v>0</v>
      </c>
      <c r="H23" s="214">
        <f>$G23/$D$13*$D$14</f>
        <v>0</v>
      </c>
      <c r="I23" s="214"/>
      <c r="J23" s="214"/>
      <c r="K23" s="214"/>
      <c r="L23" s="214">
        <f>G23-H23</f>
        <v>0</v>
      </c>
      <c r="M23" s="214"/>
      <c r="N23" s="298"/>
      <c r="O23" s="121"/>
      <c r="P23" s="294"/>
      <c r="Q23" s="294"/>
      <c r="R23" s="294"/>
      <c r="S23" s="294"/>
      <c r="T23" s="294"/>
      <c r="U23" s="122"/>
    </row>
    <row r="24" spans="1:21" ht="15.75">
      <c r="A24" s="150"/>
      <c r="B24" s="150"/>
      <c r="C24" s="142" t="s">
        <v>18</v>
      </c>
      <c r="D24" s="142"/>
      <c r="E24" s="142"/>
      <c r="F24" s="142"/>
      <c r="G24" s="43">
        <v>0</v>
      </c>
      <c r="H24" s="214">
        <f t="shared" ref="H24:H39" si="0">$G24/$D$13*$D$14</f>
        <v>0</v>
      </c>
      <c r="I24" s="214"/>
      <c r="J24" s="214"/>
      <c r="K24" s="214"/>
      <c r="L24" s="214">
        <f t="shared" ref="L24:L39" si="1">G24-H24</f>
        <v>0</v>
      </c>
      <c r="M24" s="214"/>
      <c r="N24" s="299"/>
      <c r="O24" s="128"/>
      <c r="P24" s="164"/>
      <c r="Q24" s="164"/>
      <c r="R24" s="164"/>
      <c r="S24" s="164"/>
      <c r="T24" s="164"/>
      <c r="U24" s="129"/>
    </row>
    <row r="25" spans="1:21" ht="15.75">
      <c r="A25" s="150"/>
      <c r="B25" s="150"/>
      <c r="C25" s="142" t="s">
        <v>19</v>
      </c>
      <c r="D25" s="142"/>
      <c r="E25" s="142"/>
      <c r="F25" s="142"/>
      <c r="G25" s="43">
        <v>0</v>
      </c>
      <c r="H25" s="214">
        <f t="shared" si="0"/>
        <v>0</v>
      </c>
      <c r="I25" s="214"/>
      <c r="J25" s="214"/>
      <c r="K25" s="214"/>
      <c r="L25" s="214">
        <f t="shared" si="1"/>
        <v>0</v>
      </c>
      <c r="M25" s="214"/>
      <c r="N25" s="299"/>
      <c r="O25" s="128"/>
      <c r="P25" s="164"/>
      <c r="Q25" s="164"/>
      <c r="R25" s="164"/>
      <c r="S25" s="164"/>
      <c r="T25" s="164"/>
      <c r="U25" s="129"/>
    </row>
    <row r="26" spans="1:21" ht="15.75">
      <c r="A26" s="150"/>
      <c r="B26" s="150"/>
      <c r="C26" s="142" t="s">
        <v>20</v>
      </c>
      <c r="D26" s="142"/>
      <c r="E26" s="142"/>
      <c r="F26" s="142"/>
      <c r="G26" s="43">
        <v>0</v>
      </c>
      <c r="H26" s="214">
        <f t="shared" si="0"/>
        <v>0</v>
      </c>
      <c r="I26" s="214"/>
      <c r="J26" s="214"/>
      <c r="K26" s="214"/>
      <c r="L26" s="214">
        <f t="shared" si="1"/>
        <v>0</v>
      </c>
      <c r="M26" s="214"/>
      <c r="N26" s="299"/>
      <c r="O26" s="128"/>
      <c r="P26" s="164"/>
      <c r="Q26" s="164"/>
      <c r="R26" s="164"/>
      <c r="S26" s="164"/>
      <c r="T26" s="164"/>
      <c r="U26" s="129"/>
    </row>
    <row r="27" spans="1:21" ht="15.75">
      <c r="A27" s="150"/>
      <c r="B27" s="150"/>
      <c r="C27" s="142" t="s">
        <v>21</v>
      </c>
      <c r="D27" s="142"/>
      <c r="E27" s="142"/>
      <c r="F27" s="142"/>
      <c r="G27" s="43">
        <v>0</v>
      </c>
      <c r="H27" s="214">
        <f t="shared" si="0"/>
        <v>0</v>
      </c>
      <c r="I27" s="214"/>
      <c r="J27" s="214"/>
      <c r="K27" s="214"/>
      <c r="L27" s="214">
        <f t="shared" si="1"/>
        <v>0</v>
      </c>
      <c r="M27" s="214"/>
      <c r="N27" s="299"/>
      <c r="O27" s="128"/>
      <c r="P27" s="164"/>
      <c r="Q27" s="164"/>
      <c r="R27" s="164"/>
      <c r="S27" s="164"/>
      <c r="T27" s="164"/>
      <c r="U27" s="129"/>
    </row>
    <row r="28" spans="1:21" ht="15.75">
      <c r="A28" s="150"/>
      <c r="B28" s="150"/>
      <c r="C28" s="210" t="s">
        <v>100</v>
      </c>
      <c r="D28" s="210"/>
      <c r="E28" s="210"/>
      <c r="F28" s="210"/>
      <c r="G28" s="43">
        <v>1158.77</v>
      </c>
      <c r="H28" s="214">
        <f>G28</f>
        <v>1158.77</v>
      </c>
      <c r="I28" s="214"/>
      <c r="J28" s="214"/>
      <c r="K28" s="214"/>
      <c r="L28" s="214">
        <f t="shared" si="1"/>
        <v>0</v>
      </c>
      <c r="M28" s="214"/>
      <c r="N28" s="299"/>
      <c r="O28" s="128"/>
      <c r="P28" s="164"/>
      <c r="Q28" s="164"/>
      <c r="R28" s="164"/>
      <c r="S28" s="164"/>
      <c r="T28" s="164"/>
      <c r="U28" s="129"/>
    </row>
    <row r="29" spans="1:21" ht="15.75">
      <c r="A29" s="150"/>
      <c r="B29" s="150"/>
      <c r="C29" s="142" t="s">
        <v>101</v>
      </c>
      <c r="D29" s="142"/>
      <c r="E29" s="142"/>
      <c r="F29" s="142"/>
      <c r="G29" s="43">
        <v>637.25</v>
      </c>
      <c r="H29" s="214">
        <f>G29</f>
        <v>637.25</v>
      </c>
      <c r="I29" s="214"/>
      <c r="J29" s="214"/>
      <c r="K29" s="214"/>
      <c r="L29" s="214">
        <f t="shared" si="1"/>
        <v>0</v>
      </c>
      <c r="M29" s="214"/>
      <c r="N29" s="299"/>
      <c r="O29" s="128"/>
      <c r="P29" s="164"/>
      <c r="Q29" s="164"/>
      <c r="R29" s="164"/>
      <c r="S29" s="164"/>
      <c r="T29" s="164"/>
      <c r="U29" s="129"/>
    </row>
    <row r="30" spans="1:21" ht="15.75">
      <c r="A30" s="150"/>
      <c r="B30" s="150"/>
      <c r="C30" s="142" t="s">
        <v>107</v>
      </c>
      <c r="D30" s="142"/>
      <c r="E30" s="142"/>
      <c r="F30" s="142"/>
      <c r="G30" s="43">
        <v>0</v>
      </c>
      <c r="H30" s="214">
        <f>G30</f>
        <v>0</v>
      </c>
      <c r="I30" s="214"/>
      <c r="J30" s="214"/>
      <c r="K30" s="214"/>
      <c r="L30" s="214">
        <f t="shared" si="1"/>
        <v>0</v>
      </c>
      <c r="M30" s="214"/>
      <c r="N30" s="299"/>
      <c r="O30" s="128"/>
      <c r="P30" s="164"/>
      <c r="Q30" s="164"/>
      <c r="R30" s="164"/>
      <c r="S30" s="164"/>
      <c r="T30" s="164"/>
      <c r="U30" s="129"/>
    </row>
    <row r="31" spans="1:21" ht="15.75">
      <c r="A31" s="150"/>
      <c r="B31" s="150"/>
      <c r="C31" s="142" t="s">
        <v>22</v>
      </c>
      <c r="D31" s="142"/>
      <c r="E31" s="142"/>
      <c r="F31" s="142"/>
      <c r="G31" s="43">
        <v>0</v>
      </c>
      <c r="H31" s="214">
        <f>G31</f>
        <v>0</v>
      </c>
      <c r="I31" s="214"/>
      <c r="J31" s="214"/>
      <c r="K31" s="214"/>
      <c r="L31" s="214">
        <f t="shared" si="1"/>
        <v>0</v>
      </c>
      <c r="M31" s="214"/>
      <c r="N31" s="299"/>
      <c r="O31" s="128"/>
      <c r="P31" s="164"/>
      <c r="Q31" s="164"/>
      <c r="R31" s="164"/>
      <c r="S31" s="164"/>
      <c r="T31" s="164"/>
      <c r="U31" s="129"/>
    </row>
    <row r="32" spans="1:21" ht="15.75">
      <c r="A32" s="150"/>
      <c r="B32" s="150"/>
      <c r="C32" s="142" t="s">
        <v>23</v>
      </c>
      <c r="D32" s="142"/>
      <c r="E32" s="142"/>
      <c r="F32" s="142"/>
      <c r="G32" s="43">
        <v>0</v>
      </c>
      <c r="H32" s="214">
        <f t="shared" si="0"/>
        <v>0</v>
      </c>
      <c r="I32" s="214"/>
      <c r="J32" s="214"/>
      <c r="K32" s="214"/>
      <c r="L32" s="214">
        <f t="shared" si="1"/>
        <v>0</v>
      </c>
      <c r="M32" s="214"/>
      <c r="N32" s="299"/>
      <c r="O32" s="128"/>
      <c r="P32" s="164"/>
      <c r="Q32" s="164"/>
      <c r="R32" s="164"/>
      <c r="S32" s="164"/>
      <c r="T32" s="164"/>
      <c r="U32" s="129"/>
    </row>
    <row r="33" spans="1:26" ht="15.75">
      <c r="A33" s="150"/>
      <c r="B33" s="150"/>
      <c r="C33" s="142" t="s">
        <v>24</v>
      </c>
      <c r="D33" s="142"/>
      <c r="E33" s="142"/>
      <c r="F33" s="142"/>
      <c r="G33" s="43">
        <v>21987.5</v>
      </c>
      <c r="H33" s="214">
        <f t="shared" si="0"/>
        <v>10993.75</v>
      </c>
      <c r="I33" s="214"/>
      <c r="J33" s="214"/>
      <c r="K33" s="214"/>
      <c r="L33" s="214">
        <f t="shared" si="1"/>
        <v>10993.75</v>
      </c>
      <c r="M33" s="214"/>
      <c r="N33" s="299"/>
      <c r="O33" s="128"/>
      <c r="P33" s="164"/>
      <c r="Q33" s="164"/>
      <c r="R33" s="164"/>
      <c r="S33" s="164"/>
      <c r="T33" s="164"/>
      <c r="U33" s="129"/>
    </row>
    <row r="34" spans="1:26" ht="15.75">
      <c r="A34" s="150"/>
      <c r="B34" s="150"/>
      <c r="C34" s="142" t="s">
        <v>25</v>
      </c>
      <c r="D34" s="142"/>
      <c r="E34" s="142"/>
      <c r="F34" s="142"/>
      <c r="G34" s="43">
        <v>11457.67</v>
      </c>
      <c r="H34" s="214">
        <f t="shared" si="0"/>
        <v>5728.835</v>
      </c>
      <c r="I34" s="214"/>
      <c r="J34" s="214"/>
      <c r="K34" s="214"/>
      <c r="L34" s="214">
        <f t="shared" si="1"/>
        <v>5728.835</v>
      </c>
      <c r="M34" s="214"/>
      <c r="N34" s="299"/>
      <c r="O34" s="128"/>
      <c r="P34" s="164"/>
      <c r="Q34" s="164"/>
      <c r="R34" s="164"/>
      <c r="S34" s="164"/>
      <c r="T34" s="164"/>
      <c r="U34" s="129"/>
    </row>
    <row r="35" spans="1:26" ht="15.75">
      <c r="A35" s="150"/>
      <c r="B35" s="150"/>
      <c r="C35" s="142" t="s">
        <v>26</v>
      </c>
      <c r="D35" s="142"/>
      <c r="E35" s="142"/>
      <c r="F35" s="142"/>
      <c r="G35" s="43">
        <v>0</v>
      </c>
      <c r="H35" s="214">
        <f t="shared" si="0"/>
        <v>0</v>
      </c>
      <c r="I35" s="214"/>
      <c r="J35" s="214"/>
      <c r="K35" s="214"/>
      <c r="L35" s="214">
        <f t="shared" si="1"/>
        <v>0</v>
      </c>
      <c r="M35" s="214"/>
      <c r="N35" s="299"/>
      <c r="O35" s="128"/>
      <c r="P35" s="164"/>
      <c r="Q35" s="164"/>
      <c r="R35" s="164"/>
      <c r="S35" s="164"/>
      <c r="T35" s="164"/>
      <c r="U35" s="129"/>
    </row>
    <row r="36" spans="1:26" ht="15.75">
      <c r="A36" s="150"/>
      <c r="B36" s="150"/>
      <c r="C36" s="142" t="s">
        <v>27</v>
      </c>
      <c r="D36" s="142"/>
      <c r="E36" s="142"/>
      <c r="F36" s="142"/>
      <c r="G36" s="43">
        <v>0</v>
      </c>
      <c r="H36" s="214">
        <f t="shared" si="0"/>
        <v>0</v>
      </c>
      <c r="I36" s="214"/>
      <c r="J36" s="214"/>
      <c r="K36" s="214"/>
      <c r="L36" s="214">
        <f t="shared" si="1"/>
        <v>0</v>
      </c>
      <c r="M36" s="214"/>
      <c r="N36" s="299"/>
      <c r="O36" s="128"/>
      <c r="P36" s="164"/>
      <c r="Q36" s="164"/>
      <c r="R36" s="164"/>
      <c r="S36" s="164"/>
      <c r="T36" s="164"/>
      <c r="U36" s="129"/>
    </row>
    <row r="37" spans="1:26" ht="15.75">
      <c r="A37" s="150"/>
      <c r="B37" s="150"/>
      <c r="C37" s="142" t="s">
        <v>28</v>
      </c>
      <c r="D37" s="142"/>
      <c r="E37" s="142"/>
      <c r="F37" s="142"/>
      <c r="G37" s="43">
        <v>0</v>
      </c>
      <c r="H37" s="214">
        <f t="shared" si="0"/>
        <v>0</v>
      </c>
      <c r="I37" s="214"/>
      <c r="J37" s="214"/>
      <c r="K37" s="214"/>
      <c r="L37" s="214">
        <f t="shared" si="1"/>
        <v>0</v>
      </c>
      <c r="M37" s="214"/>
      <c r="N37" s="299"/>
      <c r="O37" s="128"/>
      <c r="P37" s="164"/>
      <c r="Q37" s="164"/>
      <c r="R37" s="164"/>
      <c r="S37" s="164"/>
      <c r="T37" s="164"/>
      <c r="U37" s="129"/>
    </row>
    <row r="38" spans="1:26" ht="15.75">
      <c r="A38" s="150"/>
      <c r="B38" s="150"/>
      <c r="C38" s="142" t="s">
        <v>51</v>
      </c>
      <c r="D38" s="142"/>
      <c r="E38" s="142"/>
      <c r="F38" s="142"/>
      <c r="G38" s="43">
        <v>8138.89</v>
      </c>
      <c r="H38" s="214">
        <f t="shared" si="0"/>
        <v>4069.4450000000002</v>
      </c>
      <c r="I38" s="214"/>
      <c r="J38" s="214"/>
      <c r="K38" s="214"/>
      <c r="L38" s="214">
        <f t="shared" si="1"/>
        <v>4069.4450000000002</v>
      </c>
      <c r="M38" s="214"/>
      <c r="N38" s="299"/>
      <c r="O38" s="128"/>
      <c r="P38" s="164"/>
      <c r="Q38" s="164"/>
      <c r="R38" s="164"/>
      <c r="S38" s="164"/>
      <c r="T38" s="164"/>
      <c r="U38" s="129"/>
    </row>
    <row r="39" spans="1:26" ht="15.75">
      <c r="A39" s="150"/>
      <c r="B39" s="150"/>
      <c r="C39" s="142" t="s">
        <v>104</v>
      </c>
      <c r="D39" s="142"/>
      <c r="E39" s="142"/>
      <c r="F39" s="142"/>
      <c r="G39" s="43">
        <v>0</v>
      </c>
      <c r="H39" s="214">
        <f t="shared" si="0"/>
        <v>0</v>
      </c>
      <c r="I39" s="214"/>
      <c r="J39" s="214"/>
      <c r="K39" s="214"/>
      <c r="L39" s="214">
        <f t="shared" si="1"/>
        <v>0</v>
      </c>
      <c r="M39" s="214"/>
      <c r="N39" s="299"/>
      <c r="O39" s="128"/>
      <c r="P39" s="164"/>
      <c r="Q39" s="164"/>
      <c r="R39" s="164"/>
      <c r="S39" s="164"/>
      <c r="T39" s="164"/>
      <c r="U39" s="129"/>
    </row>
    <row r="40" spans="1:26" ht="18.75">
      <c r="A40" s="274" t="s">
        <v>33</v>
      </c>
      <c r="B40" s="275"/>
      <c r="C40" s="268"/>
      <c r="D40" s="269"/>
      <c r="E40" s="269"/>
      <c r="F40" s="270"/>
      <c r="G40" s="43">
        <f>SUM(G23:G39)</f>
        <v>43380.08</v>
      </c>
      <c r="H40" s="276">
        <f>SUM(H23:K39)</f>
        <v>22588.05</v>
      </c>
      <c r="I40" s="269"/>
      <c r="J40" s="269"/>
      <c r="K40" s="270"/>
      <c r="L40" s="260">
        <f>G40-H40</f>
        <v>20792.030000000002</v>
      </c>
      <c r="M40" s="260"/>
      <c r="N40" s="20">
        <v>1</v>
      </c>
      <c r="O40" s="128"/>
      <c r="P40" s="164"/>
      <c r="Q40" s="164"/>
      <c r="R40" s="164"/>
      <c r="S40" s="164"/>
      <c r="T40" s="164"/>
      <c r="U40" s="129"/>
    </row>
    <row r="41" spans="1:26" ht="15.75">
      <c r="A41" s="153" t="s">
        <v>39</v>
      </c>
      <c r="B41" s="153"/>
      <c r="C41" s="153"/>
      <c r="D41" s="153"/>
      <c r="E41" s="153"/>
      <c r="F41" s="153"/>
      <c r="G41" s="153"/>
      <c r="H41" s="153"/>
      <c r="I41" s="153"/>
      <c r="J41" s="153"/>
      <c r="K41" s="153"/>
      <c r="L41" s="153"/>
      <c r="M41" s="153"/>
      <c r="N41" s="11"/>
      <c r="O41" s="123"/>
      <c r="P41" s="267"/>
      <c r="Q41" s="267"/>
      <c r="R41" s="267"/>
      <c r="S41" s="267"/>
      <c r="T41" s="267"/>
      <c r="U41" s="124"/>
    </row>
    <row r="42" spans="1:26" ht="75" customHeight="1">
      <c r="A42" s="172"/>
      <c r="B42" s="172"/>
      <c r="C42" s="277" t="s">
        <v>35</v>
      </c>
      <c r="D42" s="278"/>
      <c r="E42" s="278"/>
      <c r="F42" s="279"/>
      <c r="G42" s="48" t="s">
        <v>36</v>
      </c>
      <c r="H42" s="280" t="s">
        <v>37</v>
      </c>
      <c r="I42" s="281"/>
      <c r="J42" s="281"/>
      <c r="K42" s="282"/>
      <c r="L42" s="280" t="s">
        <v>38</v>
      </c>
      <c r="M42" s="282"/>
      <c r="N42" s="52"/>
      <c r="O42" s="48" t="s">
        <v>74</v>
      </c>
      <c r="P42" s="48" t="s">
        <v>73</v>
      </c>
      <c r="Q42" s="48" t="s">
        <v>70</v>
      </c>
      <c r="R42" s="48" t="s">
        <v>71</v>
      </c>
      <c r="S42" s="48" t="s">
        <v>61</v>
      </c>
      <c r="T42" s="48" t="s">
        <v>96</v>
      </c>
      <c r="U42" s="346">
        <v>2</v>
      </c>
    </row>
    <row r="43" spans="1:26" ht="15" customHeight="1">
      <c r="A43" s="162" t="s">
        <v>105</v>
      </c>
      <c r="B43" s="162"/>
      <c r="C43" s="210" t="s">
        <v>93</v>
      </c>
      <c r="D43" s="210"/>
      <c r="E43" s="210"/>
      <c r="F43" s="210"/>
      <c r="G43" s="49">
        <v>1879.27</v>
      </c>
      <c r="H43" s="283">
        <f>$G43/$J$13*$J$14</f>
        <v>939.63499999999999</v>
      </c>
      <c r="I43" s="284"/>
      <c r="J43" s="284"/>
      <c r="K43" s="285"/>
      <c r="L43" s="283">
        <f>G43-H43</f>
        <v>939.63499999999999</v>
      </c>
      <c r="M43" s="285"/>
      <c r="N43" s="298"/>
      <c r="O43" s="328">
        <f>D17/J13*J15</f>
        <v>8542.136363636364</v>
      </c>
      <c r="P43" s="349">
        <f>O43/100*12</f>
        <v>1025.0563636363636</v>
      </c>
      <c r="Q43" s="349">
        <f>H43+H44+P43</f>
        <v>2605.3513636363637</v>
      </c>
      <c r="R43" s="349">
        <f>H45+H46</f>
        <v>1195.895</v>
      </c>
      <c r="S43" s="349">
        <f>(L43+L44)-(P43)</f>
        <v>555.23863636363649</v>
      </c>
      <c r="T43" s="331">
        <f>L45+L46</f>
        <v>1195.895</v>
      </c>
      <c r="U43" s="347"/>
    </row>
    <row r="44" spans="1:26" ht="15.75">
      <c r="A44" s="162"/>
      <c r="B44" s="162"/>
      <c r="C44" s="210" t="s">
        <v>92</v>
      </c>
      <c r="D44" s="210"/>
      <c r="E44" s="210"/>
      <c r="F44" s="210"/>
      <c r="G44" s="49">
        <v>1281.32</v>
      </c>
      <c r="H44" s="283">
        <f t="shared" ref="H44:H46" si="2">$G44/$J$13*$J$14</f>
        <v>640.66</v>
      </c>
      <c r="I44" s="284"/>
      <c r="J44" s="284"/>
      <c r="K44" s="285"/>
      <c r="L44" s="283">
        <f t="shared" ref="L44:L46" si="3">G44-H44</f>
        <v>640.66</v>
      </c>
      <c r="M44" s="285"/>
      <c r="N44" s="299"/>
      <c r="O44" s="329"/>
      <c r="P44" s="350"/>
      <c r="Q44" s="350"/>
      <c r="R44" s="350"/>
      <c r="S44" s="350"/>
      <c r="T44" s="332"/>
      <c r="U44" s="347"/>
    </row>
    <row r="45" spans="1:26" ht="15" customHeight="1">
      <c r="A45" s="162"/>
      <c r="B45" s="162"/>
      <c r="C45" s="210" t="s">
        <v>94</v>
      </c>
      <c r="D45" s="210"/>
      <c r="E45" s="210"/>
      <c r="F45" s="210"/>
      <c r="G45" s="49">
        <v>1537.58</v>
      </c>
      <c r="H45" s="283">
        <f t="shared" si="2"/>
        <v>768.79</v>
      </c>
      <c r="I45" s="284"/>
      <c r="J45" s="284"/>
      <c r="K45" s="285"/>
      <c r="L45" s="283">
        <f t="shared" si="3"/>
        <v>768.79</v>
      </c>
      <c r="M45" s="285"/>
      <c r="N45" s="299"/>
      <c r="O45" s="329"/>
      <c r="P45" s="350"/>
      <c r="Q45" s="350"/>
      <c r="R45" s="350"/>
      <c r="S45" s="350"/>
      <c r="T45" s="332"/>
      <c r="U45" s="347"/>
      <c r="V45" s="10"/>
      <c r="W45" s="10"/>
      <c r="X45" s="10"/>
      <c r="Y45" s="10"/>
      <c r="Z45" s="10"/>
    </row>
    <row r="46" spans="1:26" ht="15" customHeight="1">
      <c r="A46" s="162"/>
      <c r="B46" s="162"/>
      <c r="C46" s="210" t="s">
        <v>91</v>
      </c>
      <c r="D46" s="210"/>
      <c r="E46" s="210"/>
      <c r="F46" s="210"/>
      <c r="G46" s="49">
        <v>854.21</v>
      </c>
      <c r="H46" s="283">
        <f t="shared" si="2"/>
        <v>427.10500000000002</v>
      </c>
      <c r="I46" s="284"/>
      <c r="J46" s="284"/>
      <c r="K46" s="285"/>
      <c r="L46" s="283">
        <f t="shared" si="3"/>
        <v>427.10500000000002</v>
      </c>
      <c r="M46" s="285"/>
      <c r="N46" s="299"/>
      <c r="O46" s="330"/>
      <c r="P46" s="351"/>
      <c r="Q46" s="351"/>
      <c r="R46" s="351"/>
      <c r="S46" s="351"/>
      <c r="T46" s="333"/>
      <c r="U46" s="348"/>
      <c r="V46" s="10"/>
      <c r="W46" s="10"/>
      <c r="X46" s="10"/>
      <c r="Y46" s="10"/>
      <c r="Z46" s="10"/>
    </row>
    <row r="47" spans="1:26" ht="15.75">
      <c r="A47" s="274" t="s">
        <v>33</v>
      </c>
      <c r="B47" s="275"/>
      <c r="C47" s="287"/>
      <c r="D47" s="288"/>
      <c r="E47" s="288"/>
      <c r="F47" s="289"/>
      <c r="G47" s="49"/>
      <c r="H47" s="283"/>
      <c r="I47" s="284"/>
      <c r="J47" s="284"/>
      <c r="K47" s="285"/>
      <c r="L47" s="283">
        <f>SUM(L43:M46)</f>
        <v>2776.19</v>
      </c>
      <c r="M47" s="285"/>
      <c r="N47" s="12"/>
      <c r="O47" s="128"/>
      <c r="P47" s="164"/>
      <c r="Q47" s="164"/>
      <c r="R47" s="164"/>
      <c r="S47" s="164"/>
      <c r="T47" s="164"/>
      <c r="U47" s="129"/>
    </row>
    <row r="48" spans="1:26" ht="15.75">
      <c r="A48" s="153" t="s">
        <v>44</v>
      </c>
      <c r="B48" s="153"/>
      <c r="C48" s="153"/>
      <c r="D48" s="153"/>
      <c r="E48" s="153"/>
      <c r="F48" s="153"/>
      <c r="G48" s="153"/>
      <c r="H48" s="153"/>
      <c r="I48" s="153"/>
      <c r="J48" s="153"/>
      <c r="K48" s="153"/>
      <c r="L48" s="153"/>
      <c r="M48" s="153"/>
      <c r="N48" s="12"/>
      <c r="O48" s="128"/>
      <c r="P48" s="164"/>
      <c r="Q48" s="164"/>
      <c r="R48" s="164"/>
      <c r="S48" s="164"/>
      <c r="T48" s="164"/>
      <c r="U48" s="129"/>
    </row>
    <row r="49" spans="1:21" ht="15" customHeight="1">
      <c r="A49" s="150" t="s">
        <v>45</v>
      </c>
      <c r="B49" s="150"/>
      <c r="C49" s="170" t="s">
        <v>46</v>
      </c>
      <c r="D49" s="170"/>
      <c r="E49" s="170"/>
      <c r="F49" s="170"/>
      <c r="G49" s="172" t="s">
        <v>47</v>
      </c>
      <c r="H49" s="172" t="s">
        <v>53</v>
      </c>
      <c r="I49" s="172"/>
      <c r="J49" s="172"/>
      <c r="K49" s="172"/>
      <c r="L49" s="172" t="s">
        <v>48</v>
      </c>
      <c r="M49" s="172"/>
      <c r="N49" s="358"/>
      <c r="O49" s="128"/>
      <c r="P49" s="164"/>
      <c r="Q49" s="164"/>
      <c r="R49" s="164"/>
      <c r="S49" s="164"/>
      <c r="T49" s="164"/>
      <c r="U49" s="129"/>
    </row>
    <row r="50" spans="1:21" ht="66.75" customHeight="1">
      <c r="A50" s="150"/>
      <c r="B50" s="150"/>
      <c r="C50" s="170"/>
      <c r="D50" s="170"/>
      <c r="E50" s="170"/>
      <c r="F50" s="170"/>
      <c r="G50" s="172"/>
      <c r="H50" s="172"/>
      <c r="I50" s="172"/>
      <c r="J50" s="172"/>
      <c r="K50" s="172"/>
      <c r="L50" s="172"/>
      <c r="M50" s="172"/>
      <c r="N50" s="359"/>
      <c r="O50" s="128"/>
      <c r="P50" s="164"/>
      <c r="Q50" s="164"/>
      <c r="R50" s="164"/>
      <c r="S50" s="164"/>
      <c r="T50" s="164"/>
      <c r="U50" s="129"/>
    </row>
    <row r="51" spans="1:21" ht="15.75">
      <c r="A51" s="150"/>
      <c r="B51" s="150"/>
      <c r="C51" s="142" t="s">
        <v>49</v>
      </c>
      <c r="D51" s="142"/>
      <c r="E51" s="142"/>
      <c r="F51" s="142"/>
      <c r="G51" s="50">
        <v>3010.38</v>
      </c>
      <c r="H51" s="214">
        <f>(J12/D13*D14)-(D12)</f>
        <v>364.96000000000004</v>
      </c>
      <c r="I51" s="214"/>
      <c r="J51" s="214"/>
      <c r="K51" s="214"/>
      <c r="L51" s="214">
        <f>IF(H51&lt;=0,G51,G51-H51)</f>
        <v>2645.42</v>
      </c>
      <c r="M51" s="214"/>
      <c r="N51" s="298"/>
      <c r="O51" s="128"/>
      <c r="P51" s="164"/>
      <c r="Q51" s="164"/>
      <c r="R51" s="164"/>
      <c r="S51" s="164"/>
      <c r="T51" s="164"/>
      <c r="U51" s="129"/>
    </row>
    <row r="52" spans="1:21" ht="15.75">
      <c r="A52" s="150"/>
      <c r="B52" s="150"/>
      <c r="C52" s="142" t="s">
        <v>50</v>
      </c>
      <c r="D52" s="142"/>
      <c r="E52" s="142"/>
      <c r="F52" s="142"/>
      <c r="G52" s="50">
        <v>213.81</v>
      </c>
      <c r="H52" s="214">
        <f>G52</f>
        <v>213.81</v>
      </c>
      <c r="I52" s="214"/>
      <c r="J52" s="214"/>
      <c r="K52" s="214"/>
      <c r="L52" s="214">
        <f>G52-H52</f>
        <v>0</v>
      </c>
      <c r="M52" s="214"/>
      <c r="N52" s="300"/>
      <c r="O52" s="128"/>
      <c r="P52" s="164"/>
      <c r="Q52" s="164"/>
      <c r="R52" s="164"/>
      <c r="S52" s="164"/>
      <c r="T52" s="164"/>
      <c r="U52" s="129"/>
    </row>
    <row r="53" spans="1:21" ht="18.75">
      <c r="A53" s="158" t="s">
        <v>33</v>
      </c>
      <c r="B53" s="158"/>
      <c r="C53" s="141"/>
      <c r="D53" s="141"/>
      <c r="E53" s="141"/>
      <c r="F53" s="141"/>
      <c r="G53" s="50"/>
      <c r="H53" s="214"/>
      <c r="I53" s="214"/>
      <c r="J53" s="214"/>
      <c r="K53" s="214"/>
      <c r="L53" s="260">
        <f>SUM(L51+L52)</f>
        <v>2645.42</v>
      </c>
      <c r="M53" s="260"/>
      <c r="N53" s="20">
        <v>3</v>
      </c>
      <c r="O53" s="128"/>
      <c r="P53" s="164"/>
      <c r="Q53" s="164"/>
      <c r="R53" s="164"/>
      <c r="S53" s="164"/>
      <c r="T53" s="164"/>
      <c r="U53" s="129"/>
    </row>
    <row r="54" spans="1:21" ht="18.75" customHeight="1">
      <c r="A54" s="153" t="s">
        <v>118</v>
      </c>
      <c r="B54" s="153"/>
      <c r="C54" s="153"/>
      <c r="D54" s="153"/>
      <c r="E54" s="153"/>
      <c r="F54" s="153"/>
      <c r="G54" s="153"/>
      <c r="H54" s="153"/>
      <c r="I54" s="153"/>
      <c r="J54" s="153"/>
      <c r="K54" s="153"/>
      <c r="L54" s="153"/>
      <c r="M54" s="153"/>
      <c r="N54" s="41"/>
      <c r="O54" s="128"/>
      <c r="P54" s="164"/>
      <c r="Q54" s="164"/>
      <c r="R54" s="164"/>
      <c r="S54" s="164"/>
      <c r="T54" s="164"/>
      <c r="U54" s="129"/>
    </row>
    <row r="55" spans="1:21" ht="14.45" customHeight="1">
      <c r="A55" s="150" t="s">
        <v>108</v>
      </c>
      <c r="B55" s="150"/>
      <c r="C55" s="256" t="s">
        <v>72</v>
      </c>
      <c r="D55" s="257"/>
      <c r="E55" s="257"/>
      <c r="F55" s="257"/>
      <c r="G55" s="171">
        <f>L40-(T43+L53)</f>
        <v>16950.715000000004</v>
      </c>
      <c r="H55" s="171"/>
      <c r="I55" s="171"/>
      <c r="J55" s="171"/>
      <c r="K55" s="171"/>
      <c r="L55" s="171"/>
      <c r="M55" s="171"/>
      <c r="N55" s="196"/>
      <c r="O55" s="128"/>
      <c r="P55" s="164"/>
      <c r="Q55" s="164"/>
      <c r="R55" s="164"/>
      <c r="S55" s="164"/>
      <c r="T55" s="164"/>
      <c r="U55" s="129"/>
    </row>
    <row r="56" spans="1:21" ht="14.45" customHeight="1">
      <c r="A56" s="150"/>
      <c r="B56" s="150"/>
      <c r="C56" s="257"/>
      <c r="D56" s="257"/>
      <c r="E56" s="257"/>
      <c r="F56" s="257"/>
      <c r="G56" s="171"/>
      <c r="H56" s="171"/>
      <c r="I56" s="171"/>
      <c r="J56" s="171"/>
      <c r="K56" s="171"/>
      <c r="L56" s="171"/>
      <c r="M56" s="171"/>
      <c r="N56" s="197"/>
      <c r="O56" s="123"/>
      <c r="P56" s="267"/>
      <c r="Q56" s="267"/>
      <c r="R56" s="267"/>
      <c r="S56" s="267"/>
      <c r="T56" s="267"/>
      <c r="U56" s="124"/>
    </row>
    <row r="59" spans="1:21" ht="32.25" customHeight="1">
      <c r="A59" s="238" t="s">
        <v>182</v>
      </c>
      <c r="B59" s="238"/>
      <c r="C59" s="238"/>
      <c r="D59" s="238"/>
      <c r="F59" s="239" t="s">
        <v>183</v>
      </c>
      <c r="G59" s="239"/>
      <c r="H59" s="239"/>
      <c r="I59" s="239"/>
      <c r="J59" s="239"/>
    </row>
    <row r="60" spans="1:21">
      <c r="A60" s="163" t="s">
        <v>54</v>
      </c>
      <c r="B60" s="163"/>
      <c r="C60" s="163"/>
      <c r="D60" s="93">
        <f>H33</f>
        <v>10993.75</v>
      </c>
      <c r="F60" s="163" t="s">
        <v>65</v>
      </c>
      <c r="G60" s="163"/>
      <c r="H60" s="163"/>
      <c r="I60" s="163"/>
      <c r="J60" s="93">
        <f>D16/D13*D14</f>
        <v>9797.8549999999996</v>
      </c>
    </row>
    <row r="61" spans="1:21">
      <c r="A61" s="163" t="s">
        <v>55</v>
      </c>
      <c r="B61" s="163"/>
      <c r="C61" s="163"/>
      <c r="D61" s="93">
        <f>H45+H46</f>
        <v>1195.895</v>
      </c>
      <c r="F61" s="163" t="s">
        <v>66</v>
      </c>
      <c r="G61" s="163"/>
      <c r="H61" s="163"/>
      <c r="I61" s="163"/>
      <c r="J61" s="93">
        <f>(J60*J16)-D12</f>
        <v>364.96000000000004</v>
      </c>
    </row>
    <row r="62" spans="1:21" ht="30">
      <c r="A62" s="163" t="s">
        <v>56</v>
      </c>
      <c r="B62" s="163"/>
      <c r="C62" s="163"/>
      <c r="D62" s="93">
        <f>D60-D61</f>
        <v>9797.8549999999996</v>
      </c>
      <c r="F62" s="163" t="s">
        <v>67</v>
      </c>
      <c r="G62" s="163"/>
      <c r="H62" s="163"/>
      <c r="I62" s="163"/>
      <c r="J62" s="95">
        <f>IF(J61&lt;=0,G51,G51-J61)</f>
        <v>2645.42</v>
      </c>
      <c r="K62" s="97" t="s">
        <v>185</v>
      </c>
    </row>
    <row r="63" spans="1:21">
      <c r="A63" s="163" t="s">
        <v>57</v>
      </c>
      <c r="B63" s="163"/>
      <c r="C63" s="163"/>
      <c r="D63" s="94">
        <v>0.27</v>
      </c>
      <c r="F63" s="164"/>
      <c r="G63" s="164"/>
      <c r="H63" s="164"/>
      <c r="I63" s="5"/>
    </row>
    <row r="64" spans="1:21">
      <c r="A64" s="163" t="s">
        <v>58</v>
      </c>
      <c r="B64" s="163"/>
      <c r="C64" s="163"/>
      <c r="D64" s="93">
        <f>(D62*D63)-D12</f>
        <v>364.96084999999994</v>
      </c>
      <c r="F64" s="164"/>
      <c r="G64" s="164"/>
      <c r="H64" s="164"/>
      <c r="I64" s="4"/>
    </row>
    <row r="65" spans="1:16" ht="30">
      <c r="A65" s="163" t="s">
        <v>59</v>
      </c>
      <c r="B65" s="163"/>
      <c r="C65" s="163"/>
      <c r="D65" s="95">
        <f>IF(D64&lt;=0,G51,G51-D64)</f>
        <v>2645.4191500000002</v>
      </c>
      <c r="E65" s="97" t="s">
        <v>185</v>
      </c>
      <c r="F65" s="164"/>
      <c r="G65" s="164"/>
      <c r="H65" s="164"/>
      <c r="I65" s="4"/>
    </row>
    <row r="68" spans="1:16">
      <c r="P68" s="4"/>
    </row>
  </sheetData>
  <mergeCells count="193">
    <mergeCell ref="A2:U2"/>
    <mergeCell ref="F61:I61"/>
    <mergeCell ref="A53:B53"/>
    <mergeCell ref="C53:F53"/>
    <mergeCell ref="H53:K53"/>
    <mergeCell ref="L53:M53"/>
    <mergeCell ref="A55:B56"/>
    <mergeCell ref="N49:N50"/>
    <mergeCell ref="C51:F51"/>
    <mergeCell ref="N51:N52"/>
    <mergeCell ref="C52:F52"/>
    <mergeCell ref="H52:K52"/>
    <mergeCell ref="L52:M52"/>
    <mergeCell ref="L45:M45"/>
    <mergeCell ref="C47:F47"/>
    <mergeCell ref="H47:K47"/>
    <mergeCell ref="L47:M47"/>
    <mergeCell ref="H51:K51"/>
    <mergeCell ref="L51:M51"/>
    <mergeCell ref="A48:M48"/>
    <mergeCell ref="A49:B52"/>
    <mergeCell ref="C49:F50"/>
    <mergeCell ref="G49:G50"/>
    <mergeCell ref="H49:K50"/>
    <mergeCell ref="A65:C65"/>
    <mergeCell ref="F65:H65"/>
    <mergeCell ref="C55:F56"/>
    <mergeCell ref="G55:M56"/>
    <mergeCell ref="A1:U1"/>
    <mergeCell ref="A54:M54"/>
    <mergeCell ref="S43:S46"/>
    <mergeCell ref="T43:T46"/>
    <mergeCell ref="A62:C62"/>
    <mergeCell ref="F62:I62"/>
    <mergeCell ref="A63:C63"/>
    <mergeCell ref="F63:H63"/>
    <mergeCell ref="A64:C64"/>
    <mergeCell ref="F64:H64"/>
    <mergeCell ref="N55:N56"/>
    <mergeCell ref="A59:D59"/>
    <mergeCell ref="F59:J59"/>
    <mergeCell ref="A60:C60"/>
    <mergeCell ref="F60:I60"/>
    <mergeCell ref="A61:C61"/>
    <mergeCell ref="H44:K44"/>
    <mergeCell ref="L44:M44"/>
    <mergeCell ref="C45:F45"/>
    <mergeCell ref="H45:K45"/>
    <mergeCell ref="L49:M50"/>
    <mergeCell ref="O47:U56"/>
    <mergeCell ref="A47:B47"/>
    <mergeCell ref="A40:B40"/>
    <mergeCell ref="C40:F40"/>
    <mergeCell ref="H40:K40"/>
    <mergeCell ref="L40:M40"/>
    <mergeCell ref="A41:M41"/>
    <mergeCell ref="A42:B42"/>
    <mergeCell ref="C42:F42"/>
    <mergeCell ref="H42:K42"/>
    <mergeCell ref="L42:M42"/>
    <mergeCell ref="U42:U46"/>
    <mergeCell ref="A43:B46"/>
    <mergeCell ref="C43:F43"/>
    <mergeCell ref="H43:K43"/>
    <mergeCell ref="L43:M43"/>
    <mergeCell ref="N43:N46"/>
    <mergeCell ref="O43:O46"/>
    <mergeCell ref="P43:P46"/>
    <mergeCell ref="Q43:Q46"/>
    <mergeCell ref="R43:R46"/>
    <mergeCell ref="C46:F46"/>
    <mergeCell ref="H46:K46"/>
    <mergeCell ref="L46:M46"/>
    <mergeCell ref="N23:N39"/>
    <mergeCell ref="O23:U41"/>
    <mergeCell ref="C25:F25"/>
    <mergeCell ref="H25:K25"/>
    <mergeCell ref="L25:M25"/>
    <mergeCell ref="C26:F26"/>
    <mergeCell ref="H26:K26"/>
    <mergeCell ref="L26:M26"/>
    <mergeCell ref="C27:F27"/>
    <mergeCell ref="H27:K27"/>
    <mergeCell ref="L27:M27"/>
    <mergeCell ref="C44:F44"/>
    <mergeCell ref="C36:F36"/>
    <mergeCell ref="H36:K36"/>
    <mergeCell ref="L36:M36"/>
    <mergeCell ref="C37:F37"/>
    <mergeCell ref="H37:K37"/>
    <mergeCell ref="L37:M37"/>
    <mergeCell ref="C34:F34"/>
    <mergeCell ref="H34:K34"/>
    <mergeCell ref="L34:M34"/>
    <mergeCell ref="C35:F35"/>
    <mergeCell ref="H35:K35"/>
    <mergeCell ref="O19:U19"/>
    <mergeCell ref="A20:B22"/>
    <mergeCell ref="C20:F22"/>
    <mergeCell ref="G20:G22"/>
    <mergeCell ref="H20:K22"/>
    <mergeCell ref="L20:M22"/>
    <mergeCell ref="N20:N22"/>
    <mergeCell ref="O20:U22"/>
    <mergeCell ref="C32:F32"/>
    <mergeCell ref="H32:K32"/>
    <mergeCell ref="L32:M32"/>
    <mergeCell ref="C23:F23"/>
    <mergeCell ref="H23:K23"/>
    <mergeCell ref="L23:M23"/>
    <mergeCell ref="C30:F30"/>
    <mergeCell ref="H30:K30"/>
    <mergeCell ref="L30:M30"/>
    <mergeCell ref="C31:F31"/>
    <mergeCell ref="H31:K31"/>
    <mergeCell ref="L31:M31"/>
    <mergeCell ref="C28:F28"/>
    <mergeCell ref="H28:K28"/>
    <mergeCell ref="L28:M28"/>
    <mergeCell ref="C29:F29"/>
    <mergeCell ref="A23:B39"/>
    <mergeCell ref="A17:C17"/>
    <mergeCell ref="D17:F17"/>
    <mergeCell ref="G17:I17"/>
    <mergeCell ref="J17:M17"/>
    <mergeCell ref="A18:C18"/>
    <mergeCell ref="D18:M18"/>
    <mergeCell ref="C33:F33"/>
    <mergeCell ref="H33:K33"/>
    <mergeCell ref="L33:M33"/>
    <mergeCell ref="H29:K29"/>
    <mergeCell ref="L29:M29"/>
    <mergeCell ref="C24:F24"/>
    <mergeCell ref="H24:K24"/>
    <mergeCell ref="L24:M24"/>
    <mergeCell ref="L35:M35"/>
    <mergeCell ref="C38:F38"/>
    <mergeCell ref="H38:K38"/>
    <mergeCell ref="L38:M38"/>
    <mergeCell ref="C39:F39"/>
    <mergeCell ref="H39:K39"/>
    <mergeCell ref="L39:M39"/>
    <mergeCell ref="A15:C15"/>
    <mergeCell ref="D15:F15"/>
    <mergeCell ref="G15:I15"/>
    <mergeCell ref="J15:M15"/>
    <mergeCell ref="A16:C16"/>
    <mergeCell ref="D16:F16"/>
    <mergeCell ref="G16:I16"/>
    <mergeCell ref="J16:M16"/>
    <mergeCell ref="A19:M19"/>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W1:X1"/>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 ref="D8:F8"/>
  </mergeCells>
  <hyperlinks>
    <hyperlink ref="W1:X1" location="İÇİNDEKİLER!A1" display="İÇİNDEKİLER" xr:uid="{00000000-0004-0000-0D00-000000000000}"/>
  </hyperlinks>
  <pageMargins left="0.7" right="0.7" top="0.75" bottom="0.75" header="0.3" footer="0.3"/>
  <pageSetup paperSize="9" orientation="portrait" horizontalDpi="4294967294" verticalDpi="4294967294"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K64"/>
  <sheetViews>
    <sheetView topLeftCell="I37" zoomScale="80" zoomScaleNormal="80" workbookViewId="0">
      <selection activeCell="O46" sqref="O46:U55"/>
    </sheetView>
  </sheetViews>
  <sheetFormatPr defaultColWidth="9.140625" defaultRowHeight="15"/>
  <cols>
    <col min="3" max="3" width="17.2851562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0.28515625" customWidth="1"/>
    <col min="24" max="24" width="11.42578125" customWidth="1"/>
    <col min="25" max="26" width="6" customWidth="1"/>
  </cols>
  <sheetData>
    <row r="1" spans="1:37" ht="39" customHeight="1" thickBot="1">
      <c r="A1" s="363" t="s">
        <v>90</v>
      </c>
      <c r="B1" s="364"/>
      <c r="C1" s="364"/>
      <c r="D1" s="364"/>
      <c r="E1" s="364"/>
      <c r="F1" s="364"/>
      <c r="G1" s="364"/>
      <c r="H1" s="364"/>
      <c r="I1" s="364"/>
      <c r="J1" s="364"/>
      <c r="K1" s="364"/>
      <c r="L1" s="364"/>
      <c r="M1" s="364"/>
      <c r="N1" s="364"/>
      <c r="O1" s="364"/>
      <c r="P1" s="364"/>
      <c r="Q1" s="364"/>
      <c r="R1" s="364"/>
      <c r="S1" s="364"/>
      <c r="T1" s="364"/>
      <c r="U1" s="365"/>
      <c r="V1" s="42"/>
      <c r="W1" s="114" t="s">
        <v>175</v>
      </c>
      <c r="X1" s="114"/>
      <c r="Y1" s="42"/>
      <c r="Z1" s="42"/>
      <c r="AA1" s="42"/>
      <c r="AB1" s="42"/>
      <c r="AC1" s="42"/>
      <c r="AD1" s="42"/>
      <c r="AE1" s="42"/>
      <c r="AF1" s="42"/>
      <c r="AG1" s="42"/>
      <c r="AH1" s="42"/>
      <c r="AI1" s="42"/>
      <c r="AJ1" s="42"/>
      <c r="AK1" s="42"/>
    </row>
    <row r="2" spans="1:37" ht="23.25">
      <c r="A2" s="65"/>
      <c r="B2" s="65"/>
      <c r="C2" s="65"/>
      <c r="D2" s="65"/>
      <c r="E2" s="65"/>
      <c r="F2" s="65"/>
      <c r="G2" s="65"/>
      <c r="H2" s="65"/>
      <c r="I2" s="65"/>
      <c r="J2" s="65"/>
      <c r="K2" s="65"/>
      <c r="L2" s="65"/>
      <c r="M2" s="65"/>
      <c r="N2" s="65"/>
      <c r="O2" s="65"/>
      <c r="P2" s="65"/>
      <c r="Q2" s="65"/>
      <c r="R2" s="65"/>
      <c r="S2" s="65"/>
      <c r="T2" s="65"/>
      <c r="U2" s="65"/>
      <c r="V2" s="42"/>
      <c r="W2" s="42"/>
      <c r="X2" s="42"/>
      <c r="Y2" s="42"/>
      <c r="Z2" s="42"/>
      <c r="AA2" s="42"/>
      <c r="AB2" s="42"/>
      <c r="AC2" s="42"/>
      <c r="AD2" s="42"/>
      <c r="AE2" s="42"/>
      <c r="AF2" s="42"/>
      <c r="AG2" s="42"/>
      <c r="AH2" s="42"/>
      <c r="AI2" s="42"/>
      <c r="AJ2" s="42"/>
      <c r="AK2" s="42"/>
    </row>
    <row r="3" spans="1:37" ht="28.5" customHeight="1">
      <c r="A3" s="216" t="s">
        <v>0</v>
      </c>
      <c r="B3" s="217"/>
      <c r="C3" s="217"/>
      <c r="D3" s="217"/>
      <c r="E3" s="217"/>
      <c r="F3" s="217"/>
      <c r="G3" s="217"/>
      <c r="H3" s="217"/>
      <c r="I3" s="217"/>
      <c r="J3" s="217"/>
      <c r="K3" s="217"/>
      <c r="L3" s="217"/>
      <c r="M3" s="217"/>
      <c r="N3" s="217"/>
      <c r="O3" s="217"/>
      <c r="P3" s="217"/>
      <c r="Q3" s="217"/>
      <c r="R3" s="217"/>
      <c r="S3" s="217"/>
      <c r="T3" s="217"/>
      <c r="U3" s="218"/>
    </row>
    <row r="4" spans="1:37" ht="18.75">
      <c r="A4" s="139" t="s">
        <v>1</v>
      </c>
      <c r="B4" s="139"/>
      <c r="C4" s="139"/>
      <c r="D4" s="139"/>
      <c r="E4" s="139"/>
      <c r="F4" s="139"/>
      <c r="G4" s="139"/>
      <c r="H4" s="139"/>
      <c r="I4" s="139"/>
      <c r="J4" s="139"/>
      <c r="K4" s="139"/>
      <c r="L4" s="139"/>
      <c r="M4" s="139"/>
      <c r="N4" s="303"/>
      <c r="O4" s="219"/>
      <c r="P4" s="219"/>
      <c r="Q4" s="219"/>
      <c r="R4" s="219"/>
      <c r="S4" s="219"/>
      <c r="T4" s="219"/>
      <c r="U4" s="219"/>
    </row>
    <row r="5" spans="1:37" ht="15" customHeight="1">
      <c r="A5" s="140" t="s">
        <v>2</v>
      </c>
      <c r="B5" s="140"/>
      <c r="C5" s="140"/>
      <c r="D5" s="141"/>
      <c r="E5" s="141"/>
      <c r="F5" s="141"/>
      <c r="G5" s="142" t="s">
        <v>3</v>
      </c>
      <c r="H5" s="142"/>
      <c r="I5" s="142"/>
      <c r="J5" s="141"/>
      <c r="K5" s="141"/>
      <c r="L5" s="141"/>
      <c r="M5" s="141"/>
      <c r="N5" s="304"/>
      <c r="O5" s="128"/>
      <c r="P5" s="164"/>
      <c r="Q5" s="164"/>
      <c r="R5" s="164"/>
      <c r="S5" s="164"/>
      <c r="T5" s="164"/>
      <c r="U5" s="129"/>
    </row>
    <row r="6" spans="1:37" ht="15" customHeight="1">
      <c r="A6" s="142" t="s">
        <v>4</v>
      </c>
      <c r="B6" s="142"/>
      <c r="C6" s="142"/>
      <c r="D6" s="141"/>
      <c r="E6" s="141"/>
      <c r="F6" s="141"/>
      <c r="G6" s="142" t="s">
        <v>3</v>
      </c>
      <c r="H6" s="142"/>
      <c r="I6" s="142"/>
      <c r="J6" s="141"/>
      <c r="K6" s="141"/>
      <c r="L6" s="141"/>
      <c r="M6" s="141"/>
      <c r="N6" s="304"/>
      <c r="O6" s="128"/>
      <c r="P6" s="164"/>
      <c r="Q6" s="164"/>
      <c r="R6" s="164"/>
      <c r="S6" s="164"/>
      <c r="T6" s="164"/>
      <c r="U6" s="129"/>
    </row>
    <row r="7" spans="1:37" ht="15" customHeight="1">
      <c r="A7" s="142" t="s">
        <v>5</v>
      </c>
      <c r="B7" s="142"/>
      <c r="C7" s="142"/>
      <c r="D7" s="141"/>
      <c r="E7" s="141"/>
      <c r="F7" s="141"/>
      <c r="G7" s="142" t="s">
        <v>9</v>
      </c>
      <c r="H7" s="142"/>
      <c r="I7" s="142"/>
      <c r="J7" s="141"/>
      <c r="K7" s="141"/>
      <c r="L7" s="141"/>
      <c r="M7" s="141"/>
      <c r="N7" s="304"/>
      <c r="O7" s="128"/>
      <c r="P7" s="164"/>
      <c r="Q7" s="164"/>
      <c r="R7" s="164"/>
      <c r="S7" s="164"/>
      <c r="T7" s="164"/>
      <c r="U7" s="129"/>
    </row>
    <row r="8" spans="1:37" ht="15" customHeight="1">
      <c r="A8" s="142" t="s">
        <v>6</v>
      </c>
      <c r="B8" s="142"/>
      <c r="C8" s="142"/>
      <c r="D8" s="141"/>
      <c r="E8" s="141"/>
      <c r="F8" s="141"/>
      <c r="G8" s="142" t="s">
        <v>10</v>
      </c>
      <c r="H8" s="142"/>
      <c r="I8" s="142"/>
      <c r="J8" s="141"/>
      <c r="K8" s="141"/>
      <c r="L8" s="141"/>
      <c r="M8" s="141"/>
      <c r="N8" s="304"/>
      <c r="O8" s="128"/>
      <c r="P8" s="164"/>
      <c r="Q8" s="164"/>
      <c r="R8" s="164"/>
      <c r="S8" s="164"/>
      <c r="T8" s="164"/>
      <c r="U8" s="129"/>
    </row>
    <row r="9" spans="1:37" ht="15" customHeight="1">
      <c r="A9" s="142" t="s">
        <v>7</v>
      </c>
      <c r="B9" s="142"/>
      <c r="C9" s="142"/>
      <c r="D9" s="141"/>
      <c r="E9" s="141"/>
      <c r="F9" s="141"/>
      <c r="G9" s="142" t="s">
        <v>11</v>
      </c>
      <c r="H9" s="142"/>
      <c r="I9" s="142"/>
      <c r="J9" s="147">
        <v>45231</v>
      </c>
      <c r="K9" s="141"/>
      <c r="L9" s="141"/>
      <c r="M9" s="141"/>
      <c r="N9" s="304"/>
      <c r="O9" s="128"/>
      <c r="P9" s="164"/>
      <c r="Q9" s="164"/>
      <c r="R9" s="164"/>
      <c r="S9" s="164"/>
      <c r="T9" s="164"/>
      <c r="U9" s="129"/>
    </row>
    <row r="10" spans="1:37" ht="15" customHeight="1">
      <c r="A10" s="142" t="s">
        <v>12</v>
      </c>
      <c r="B10" s="142"/>
      <c r="C10" s="142"/>
      <c r="D10" s="148">
        <v>45259</v>
      </c>
      <c r="E10" s="141"/>
      <c r="F10" s="141"/>
      <c r="G10" s="142" t="s">
        <v>13</v>
      </c>
      <c r="H10" s="142"/>
      <c r="I10" s="142"/>
      <c r="J10" s="141"/>
      <c r="K10" s="141"/>
      <c r="L10" s="141"/>
      <c r="M10" s="141"/>
      <c r="N10" s="304"/>
      <c r="O10" s="128"/>
      <c r="P10" s="164"/>
      <c r="Q10" s="164"/>
      <c r="R10" s="164"/>
      <c r="S10" s="164"/>
      <c r="T10" s="164"/>
      <c r="U10" s="129"/>
    </row>
    <row r="11" spans="1:37" ht="15" customHeight="1">
      <c r="A11" s="142" t="s">
        <v>14</v>
      </c>
      <c r="B11" s="142"/>
      <c r="C11" s="142"/>
      <c r="D11" s="141">
        <v>2280.46</v>
      </c>
      <c r="E11" s="141"/>
      <c r="F11" s="141"/>
      <c r="G11" s="142" t="s">
        <v>40</v>
      </c>
      <c r="H11" s="142"/>
      <c r="I11" s="142"/>
      <c r="J11" s="141">
        <f>G50+D11</f>
        <v>5290.84</v>
      </c>
      <c r="K11" s="141"/>
      <c r="L11" s="141"/>
      <c r="M11" s="141"/>
      <c r="N11" s="304"/>
      <c r="O11" s="128"/>
      <c r="P11" s="164"/>
      <c r="Q11" s="164"/>
      <c r="R11" s="164"/>
      <c r="S11" s="164"/>
      <c r="T11" s="164"/>
      <c r="U11" s="129"/>
    </row>
    <row r="12" spans="1:37" ht="15" customHeight="1">
      <c r="A12" s="249" t="s">
        <v>41</v>
      </c>
      <c r="B12" s="250"/>
      <c r="C12" s="251"/>
      <c r="D12" s="268">
        <v>30</v>
      </c>
      <c r="E12" s="269"/>
      <c r="F12" s="270"/>
      <c r="G12" s="249" t="s">
        <v>42</v>
      </c>
      <c r="H12" s="250"/>
      <c r="I12" s="251"/>
      <c r="J12" s="268">
        <v>30</v>
      </c>
      <c r="K12" s="269"/>
      <c r="L12" s="269"/>
      <c r="M12" s="270"/>
      <c r="N12" s="304"/>
      <c r="O12" s="128"/>
      <c r="P12" s="164"/>
      <c r="Q12" s="164"/>
      <c r="R12" s="164"/>
      <c r="S12" s="164"/>
      <c r="T12" s="164"/>
      <c r="U12" s="129"/>
    </row>
    <row r="13" spans="1:37" ht="15" customHeight="1">
      <c r="A13" s="249" t="s">
        <v>43</v>
      </c>
      <c r="B13" s="250"/>
      <c r="C13" s="251"/>
      <c r="D13" s="268">
        <v>15</v>
      </c>
      <c r="E13" s="269"/>
      <c r="F13" s="270"/>
      <c r="G13" s="249" t="s">
        <v>43</v>
      </c>
      <c r="H13" s="250"/>
      <c r="I13" s="251"/>
      <c r="J13" s="268">
        <f>D13</f>
        <v>15</v>
      </c>
      <c r="K13" s="269"/>
      <c r="L13" s="269"/>
      <c r="M13" s="270"/>
      <c r="N13" s="304"/>
      <c r="O13" s="128"/>
      <c r="P13" s="164"/>
      <c r="Q13" s="164"/>
      <c r="R13" s="164"/>
      <c r="S13" s="164"/>
      <c r="T13" s="164"/>
      <c r="U13" s="129"/>
    </row>
    <row r="14" spans="1:37" ht="15" customHeight="1">
      <c r="A14" s="249" t="s">
        <v>69</v>
      </c>
      <c r="B14" s="250"/>
      <c r="C14" s="251"/>
      <c r="D14" s="268">
        <f>D12-D13</f>
        <v>15</v>
      </c>
      <c r="E14" s="269"/>
      <c r="F14" s="270"/>
      <c r="G14" s="249" t="s">
        <v>69</v>
      </c>
      <c r="H14" s="250"/>
      <c r="I14" s="251"/>
      <c r="J14" s="268">
        <f>J12-J13</f>
        <v>15</v>
      </c>
      <c r="K14" s="269"/>
      <c r="L14" s="269"/>
      <c r="M14" s="270"/>
      <c r="N14" s="304"/>
      <c r="O14" s="128"/>
      <c r="P14" s="164"/>
      <c r="Q14" s="164"/>
      <c r="R14" s="164"/>
      <c r="S14" s="164"/>
      <c r="T14" s="164"/>
      <c r="U14" s="129"/>
    </row>
    <row r="15" spans="1:37" ht="15" customHeight="1">
      <c r="A15" s="249" t="s">
        <v>64</v>
      </c>
      <c r="B15" s="250"/>
      <c r="C15" s="251"/>
      <c r="D15" s="268">
        <v>19595.71</v>
      </c>
      <c r="E15" s="269"/>
      <c r="F15" s="270"/>
      <c r="G15" s="249" t="s">
        <v>63</v>
      </c>
      <c r="H15" s="250"/>
      <c r="I15" s="251"/>
      <c r="J15" s="271">
        <f>J11/D15</f>
        <v>0.26999991324631772</v>
      </c>
      <c r="K15" s="272"/>
      <c r="L15" s="272"/>
      <c r="M15" s="273"/>
      <c r="N15" s="304"/>
      <c r="O15" s="128"/>
      <c r="P15" s="164"/>
      <c r="Q15" s="164"/>
      <c r="R15" s="164"/>
      <c r="S15" s="164"/>
      <c r="T15" s="164"/>
      <c r="U15" s="129"/>
    </row>
    <row r="16" spans="1:37" ht="29.25" customHeight="1">
      <c r="A16" s="324" t="s">
        <v>181</v>
      </c>
      <c r="B16" s="325"/>
      <c r="C16" s="326"/>
      <c r="D16" s="276">
        <f>G42*100/11</f>
        <v>17084.272727272728</v>
      </c>
      <c r="E16" s="327"/>
      <c r="F16" s="313"/>
      <c r="G16" s="268"/>
      <c r="H16" s="269"/>
      <c r="I16" s="270"/>
      <c r="J16" s="271"/>
      <c r="K16" s="272"/>
      <c r="L16" s="272"/>
      <c r="M16" s="273"/>
      <c r="N16" s="304"/>
      <c r="O16" s="17"/>
      <c r="P16" s="19"/>
      <c r="Q16" s="19"/>
      <c r="R16" s="19"/>
      <c r="S16" s="19"/>
      <c r="T16" s="19"/>
      <c r="U16" s="18"/>
    </row>
    <row r="17" spans="1:21" ht="29.25" customHeight="1">
      <c r="A17" s="142" t="s">
        <v>8</v>
      </c>
      <c r="B17" s="142"/>
      <c r="C17" s="142"/>
      <c r="D17" s="141"/>
      <c r="E17" s="141"/>
      <c r="F17" s="141"/>
      <c r="G17" s="141"/>
      <c r="H17" s="141"/>
      <c r="I17" s="141"/>
      <c r="J17" s="141"/>
      <c r="K17" s="141"/>
      <c r="L17" s="141"/>
      <c r="M17" s="141"/>
      <c r="N17" s="305"/>
      <c r="O17" s="21"/>
      <c r="P17" s="23"/>
      <c r="Q17" s="23"/>
      <c r="R17" s="23"/>
      <c r="S17" s="23"/>
      <c r="T17" s="23"/>
      <c r="U17" s="22"/>
    </row>
    <row r="18" spans="1:21" ht="15.75">
      <c r="A18" s="153" t="s">
        <v>15</v>
      </c>
      <c r="B18" s="153"/>
      <c r="C18" s="153"/>
      <c r="D18" s="153"/>
      <c r="E18" s="153"/>
      <c r="F18" s="153"/>
      <c r="G18" s="153"/>
      <c r="H18" s="153"/>
      <c r="I18" s="153"/>
      <c r="J18" s="153"/>
      <c r="K18" s="153"/>
      <c r="L18" s="153"/>
      <c r="M18" s="153"/>
      <c r="N18" s="11"/>
      <c r="O18" s="126"/>
      <c r="P18" s="293"/>
      <c r="Q18" s="293"/>
      <c r="R18" s="293"/>
      <c r="S18" s="293"/>
      <c r="T18" s="293"/>
      <c r="U18" s="127"/>
    </row>
    <row r="19" spans="1:21" ht="15" customHeight="1">
      <c r="A19" s="172"/>
      <c r="B19" s="172"/>
      <c r="C19" s="215"/>
      <c r="D19" s="215"/>
      <c r="E19" s="215"/>
      <c r="F19" s="215"/>
      <c r="G19" s="136" t="s">
        <v>30</v>
      </c>
      <c r="H19" s="172" t="s">
        <v>31</v>
      </c>
      <c r="I19" s="170"/>
      <c r="J19" s="170"/>
      <c r="K19" s="170"/>
      <c r="L19" s="172" t="s">
        <v>32</v>
      </c>
      <c r="M19" s="170"/>
      <c r="N19" s="295"/>
      <c r="O19" s="121"/>
      <c r="P19" s="294"/>
      <c r="Q19" s="294"/>
      <c r="R19" s="294"/>
      <c r="S19" s="294"/>
      <c r="T19" s="294"/>
      <c r="U19" s="122"/>
    </row>
    <row r="20" spans="1:21">
      <c r="A20" s="172"/>
      <c r="B20" s="172"/>
      <c r="C20" s="215"/>
      <c r="D20" s="215"/>
      <c r="E20" s="215"/>
      <c r="F20" s="215"/>
      <c r="G20" s="136"/>
      <c r="H20" s="170"/>
      <c r="I20" s="170"/>
      <c r="J20" s="170"/>
      <c r="K20" s="170"/>
      <c r="L20" s="170"/>
      <c r="M20" s="170"/>
      <c r="N20" s="296"/>
      <c r="O20" s="128"/>
      <c r="P20" s="164"/>
      <c r="Q20" s="164"/>
      <c r="R20" s="164"/>
      <c r="S20" s="164"/>
      <c r="T20" s="164"/>
      <c r="U20" s="129"/>
    </row>
    <row r="21" spans="1:21" ht="37.5" customHeight="1">
      <c r="A21" s="172"/>
      <c r="B21" s="172"/>
      <c r="C21" s="215"/>
      <c r="D21" s="215"/>
      <c r="E21" s="215"/>
      <c r="F21" s="215"/>
      <c r="G21" s="136"/>
      <c r="H21" s="170"/>
      <c r="I21" s="170"/>
      <c r="J21" s="170"/>
      <c r="K21" s="170"/>
      <c r="L21" s="170"/>
      <c r="M21" s="170"/>
      <c r="N21" s="297"/>
      <c r="O21" s="123"/>
      <c r="P21" s="267"/>
      <c r="Q21" s="267"/>
      <c r="R21" s="267"/>
      <c r="S21" s="267"/>
      <c r="T21" s="267"/>
      <c r="U21" s="124"/>
    </row>
    <row r="22" spans="1:21" ht="15" customHeight="1">
      <c r="A22" s="150" t="s">
        <v>16</v>
      </c>
      <c r="B22" s="150"/>
      <c r="C22" s="142" t="s">
        <v>17</v>
      </c>
      <c r="D22" s="142"/>
      <c r="E22" s="142"/>
      <c r="F22" s="142"/>
      <c r="G22" s="43">
        <v>0</v>
      </c>
      <c r="H22" s="214">
        <f>$G22/$D$12*$D$13</f>
        <v>0</v>
      </c>
      <c r="I22" s="214"/>
      <c r="J22" s="214"/>
      <c r="K22" s="214"/>
      <c r="L22" s="214">
        <f>G22-H22</f>
        <v>0</v>
      </c>
      <c r="M22" s="214"/>
      <c r="N22" s="298"/>
      <c r="O22" s="121"/>
      <c r="P22" s="294"/>
      <c r="Q22" s="294"/>
      <c r="R22" s="294"/>
      <c r="S22" s="294"/>
      <c r="T22" s="294"/>
      <c r="U22" s="122"/>
    </row>
    <row r="23" spans="1:21" ht="15.75">
      <c r="A23" s="150"/>
      <c r="B23" s="150"/>
      <c r="C23" s="142" t="s">
        <v>18</v>
      </c>
      <c r="D23" s="142"/>
      <c r="E23" s="142"/>
      <c r="F23" s="142"/>
      <c r="G23" s="43">
        <v>0</v>
      </c>
      <c r="H23" s="214">
        <f t="shared" ref="H23:H38" si="0">$G23/$D$12*$D$13</f>
        <v>0</v>
      </c>
      <c r="I23" s="214"/>
      <c r="J23" s="214"/>
      <c r="K23" s="214"/>
      <c r="L23" s="214">
        <f t="shared" ref="L23:L38" si="1">G23-H23</f>
        <v>0</v>
      </c>
      <c r="M23" s="214"/>
      <c r="N23" s="299"/>
      <c r="O23" s="128"/>
      <c r="P23" s="164"/>
      <c r="Q23" s="164"/>
      <c r="R23" s="164"/>
      <c r="S23" s="164"/>
      <c r="T23" s="164"/>
      <c r="U23" s="129"/>
    </row>
    <row r="24" spans="1:21" ht="15.75">
      <c r="A24" s="150"/>
      <c r="B24" s="150"/>
      <c r="C24" s="142" t="s">
        <v>19</v>
      </c>
      <c r="D24" s="142"/>
      <c r="E24" s="142"/>
      <c r="F24" s="142"/>
      <c r="G24" s="43">
        <v>0</v>
      </c>
      <c r="H24" s="214">
        <f t="shared" si="0"/>
        <v>0</v>
      </c>
      <c r="I24" s="214"/>
      <c r="J24" s="214"/>
      <c r="K24" s="214"/>
      <c r="L24" s="214">
        <f t="shared" si="1"/>
        <v>0</v>
      </c>
      <c r="M24" s="214"/>
      <c r="N24" s="299"/>
      <c r="O24" s="128"/>
      <c r="P24" s="164"/>
      <c r="Q24" s="164"/>
      <c r="R24" s="164"/>
      <c r="S24" s="164"/>
      <c r="T24" s="164"/>
      <c r="U24" s="129"/>
    </row>
    <row r="25" spans="1:21" ht="15.75">
      <c r="A25" s="150"/>
      <c r="B25" s="150"/>
      <c r="C25" s="142" t="s">
        <v>20</v>
      </c>
      <c r="D25" s="142"/>
      <c r="E25" s="142"/>
      <c r="F25" s="142"/>
      <c r="G25" s="43">
        <v>0</v>
      </c>
      <c r="H25" s="214">
        <f t="shared" si="0"/>
        <v>0</v>
      </c>
      <c r="I25" s="214"/>
      <c r="J25" s="214"/>
      <c r="K25" s="214"/>
      <c r="L25" s="214">
        <f t="shared" si="1"/>
        <v>0</v>
      </c>
      <c r="M25" s="214"/>
      <c r="N25" s="299"/>
      <c r="O25" s="128"/>
      <c r="P25" s="164"/>
      <c r="Q25" s="164"/>
      <c r="R25" s="164"/>
      <c r="S25" s="164"/>
      <c r="T25" s="164"/>
      <c r="U25" s="129"/>
    </row>
    <row r="26" spans="1:21" ht="15.75">
      <c r="A26" s="150"/>
      <c r="B26" s="150"/>
      <c r="C26" s="142" t="s">
        <v>21</v>
      </c>
      <c r="D26" s="142"/>
      <c r="E26" s="142"/>
      <c r="F26" s="142"/>
      <c r="G26" s="43">
        <v>0</v>
      </c>
      <c r="H26" s="214">
        <f t="shared" si="0"/>
        <v>0</v>
      </c>
      <c r="I26" s="214"/>
      <c r="J26" s="214"/>
      <c r="K26" s="214"/>
      <c r="L26" s="214">
        <f t="shared" si="1"/>
        <v>0</v>
      </c>
      <c r="M26" s="214"/>
      <c r="N26" s="299"/>
      <c r="O26" s="128"/>
      <c r="P26" s="164"/>
      <c r="Q26" s="164"/>
      <c r="R26" s="164"/>
      <c r="S26" s="164"/>
      <c r="T26" s="164"/>
      <c r="U26" s="129"/>
    </row>
    <row r="27" spans="1:21" ht="15.75">
      <c r="A27" s="150"/>
      <c r="B27" s="150"/>
      <c r="C27" s="210" t="s">
        <v>100</v>
      </c>
      <c r="D27" s="210"/>
      <c r="E27" s="210"/>
      <c r="F27" s="210"/>
      <c r="G27" s="43">
        <v>1158.77</v>
      </c>
      <c r="H27" s="214">
        <f>G27</f>
        <v>1158.77</v>
      </c>
      <c r="I27" s="214"/>
      <c r="J27" s="214"/>
      <c r="K27" s="214"/>
      <c r="L27" s="214">
        <f t="shared" si="1"/>
        <v>0</v>
      </c>
      <c r="M27" s="214"/>
      <c r="N27" s="299"/>
      <c r="O27" s="128"/>
      <c r="P27" s="164"/>
      <c r="Q27" s="164"/>
      <c r="R27" s="164"/>
      <c r="S27" s="164"/>
      <c r="T27" s="164"/>
      <c r="U27" s="129"/>
    </row>
    <row r="28" spans="1:21" ht="15.75">
      <c r="A28" s="150"/>
      <c r="B28" s="150"/>
      <c r="C28" s="142" t="s">
        <v>101</v>
      </c>
      <c r="D28" s="142"/>
      <c r="E28" s="142"/>
      <c r="F28" s="142"/>
      <c r="G28" s="43">
        <v>637.25</v>
      </c>
      <c r="H28" s="214">
        <f>G28</f>
        <v>637.25</v>
      </c>
      <c r="I28" s="214"/>
      <c r="J28" s="214"/>
      <c r="K28" s="214"/>
      <c r="L28" s="214">
        <f t="shared" si="1"/>
        <v>0</v>
      </c>
      <c r="M28" s="214"/>
      <c r="N28" s="299"/>
      <c r="O28" s="128"/>
      <c r="P28" s="164"/>
      <c r="Q28" s="164"/>
      <c r="R28" s="164"/>
      <c r="S28" s="164"/>
      <c r="T28" s="164"/>
      <c r="U28" s="129"/>
    </row>
    <row r="29" spans="1:21" ht="15.75">
      <c r="A29" s="150"/>
      <c r="B29" s="150"/>
      <c r="C29" s="142" t="s">
        <v>107</v>
      </c>
      <c r="D29" s="142"/>
      <c r="E29" s="142"/>
      <c r="F29" s="142"/>
      <c r="G29" s="43">
        <v>0</v>
      </c>
      <c r="H29" s="214">
        <f>G29</f>
        <v>0</v>
      </c>
      <c r="I29" s="214"/>
      <c r="J29" s="214"/>
      <c r="K29" s="214"/>
      <c r="L29" s="214">
        <f t="shared" si="1"/>
        <v>0</v>
      </c>
      <c r="M29" s="214"/>
      <c r="N29" s="299"/>
      <c r="O29" s="128"/>
      <c r="P29" s="164"/>
      <c r="Q29" s="164"/>
      <c r="R29" s="164"/>
      <c r="S29" s="164"/>
      <c r="T29" s="164"/>
      <c r="U29" s="129"/>
    </row>
    <row r="30" spans="1:21" ht="15.75">
      <c r="A30" s="150"/>
      <c r="B30" s="150"/>
      <c r="C30" s="142" t="s">
        <v>22</v>
      </c>
      <c r="D30" s="142"/>
      <c r="E30" s="142"/>
      <c r="F30" s="142"/>
      <c r="G30" s="43">
        <v>0</v>
      </c>
      <c r="H30" s="214">
        <f>G30</f>
        <v>0</v>
      </c>
      <c r="I30" s="214"/>
      <c r="J30" s="214"/>
      <c r="K30" s="214"/>
      <c r="L30" s="214">
        <f t="shared" si="1"/>
        <v>0</v>
      </c>
      <c r="M30" s="214"/>
      <c r="N30" s="299"/>
      <c r="O30" s="128"/>
      <c r="P30" s="164"/>
      <c r="Q30" s="164"/>
      <c r="R30" s="164"/>
      <c r="S30" s="164"/>
      <c r="T30" s="164"/>
      <c r="U30" s="129"/>
    </row>
    <row r="31" spans="1:21" ht="15.75">
      <c r="A31" s="150"/>
      <c r="B31" s="150"/>
      <c r="C31" s="142" t="s">
        <v>23</v>
      </c>
      <c r="D31" s="142"/>
      <c r="E31" s="142"/>
      <c r="F31" s="142"/>
      <c r="G31" s="43">
        <v>0</v>
      </c>
      <c r="H31" s="214">
        <f t="shared" si="0"/>
        <v>0</v>
      </c>
      <c r="I31" s="214"/>
      <c r="J31" s="214"/>
      <c r="K31" s="214"/>
      <c r="L31" s="214">
        <f t="shared" si="1"/>
        <v>0</v>
      </c>
      <c r="M31" s="214"/>
      <c r="N31" s="299"/>
      <c r="O31" s="128"/>
      <c r="P31" s="164"/>
      <c r="Q31" s="164"/>
      <c r="R31" s="164"/>
      <c r="S31" s="164"/>
      <c r="T31" s="164"/>
      <c r="U31" s="129"/>
    </row>
    <row r="32" spans="1:21" ht="15.75">
      <c r="A32" s="150"/>
      <c r="B32" s="150"/>
      <c r="C32" s="142" t="s">
        <v>24</v>
      </c>
      <c r="D32" s="142"/>
      <c r="E32" s="142"/>
      <c r="F32" s="142"/>
      <c r="G32" s="43">
        <v>21987.5</v>
      </c>
      <c r="H32" s="214">
        <f t="shared" si="0"/>
        <v>10993.75</v>
      </c>
      <c r="I32" s="214"/>
      <c r="J32" s="214"/>
      <c r="K32" s="214"/>
      <c r="L32" s="214">
        <f t="shared" si="1"/>
        <v>10993.75</v>
      </c>
      <c r="M32" s="214"/>
      <c r="N32" s="299"/>
      <c r="O32" s="128"/>
      <c r="P32" s="164"/>
      <c r="Q32" s="164"/>
      <c r="R32" s="164"/>
      <c r="S32" s="164"/>
      <c r="T32" s="164"/>
      <c r="U32" s="129"/>
    </row>
    <row r="33" spans="1:26" ht="15.75">
      <c r="A33" s="150"/>
      <c r="B33" s="150"/>
      <c r="C33" s="142" t="s">
        <v>25</v>
      </c>
      <c r="D33" s="142"/>
      <c r="E33" s="142"/>
      <c r="F33" s="142"/>
      <c r="G33" s="43">
        <v>11457.67</v>
      </c>
      <c r="H33" s="214">
        <f t="shared" si="0"/>
        <v>5728.835</v>
      </c>
      <c r="I33" s="214"/>
      <c r="J33" s="214"/>
      <c r="K33" s="214"/>
      <c r="L33" s="214">
        <f t="shared" si="1"/>
        <v>5728.835</v>
      </c>
      <c r="M33" s="214"/>
      <c r="N33" s="299"/>
      <c r="O33" s="128"/>
      <c r="P33" s="164"/>
      <c r="Q33" s="164"/>
      <c r="R33" s="164"/>
      <c r="S33" s="164"/>
      <c r="T33" s="164"/>
      <c r="U33" s="129"/>
    </row>
    <row r="34" spans="1:26" ht="15.75">
      <c r="A34" s="150"/>
      <c r="B34" s="150"/>
      <c r="C34" s="142" t="s">
        <v>26</v>
      </c>
      <c r="D34" s="142"/>
      <c r="E34" s="142"/>
      <c r="F34" s="142"/>
      <c r="G34" s="43">
        <v>0</v>
      </c>
      <c r="H34" s="214">
        <f t="shared" si="0"/>
        <v>0</v>
      </c>
      <c r="I34" s="214"/>
      <c r="J34" s="214"/>
      <c r="K34" s="214"/>
      <c r="L34" s="214">
        <f t="shared" si="1"/>
        <v>0</v>
      </c>
      <c r="M34" s="214"/>
      <c r="N34" s="299"/>
      <c r="O34" s="128"/>
      <c r="P34" s="164"/>
      <c r="Q34" s="164"/>
      <c r="R34" s="164"/>
      <c r="S34" s="164"/>
      <c r="T34" s="164"/>
      <c r="U34" s="129"/>
    </row>
    <row r="35" spans="1:26" ht="15.75">
      <c r="A35" s="150"/>
      <c r="B35" s="150"/>
      <c r="C35" s="142" t="s">
        <v>27</v>
      </c>
      <c r="D35" s="142"/>
      <c r="E35" s="142"/>
      <c r="F35" s="142"/>
      <c r="G35" s="43">
        <v>0</v>
      </c>
      <c r="H35" s="214">
        <f t="shared" si="0"/>
        <v>0</v>
      </c>
      <c r="I35" s="214"/>
      <c r="J35" s="214"/>
      <c r="K35" s="214"/>
      <c r="L35" s="214">
        <f t="shared" si="1"/>
        <v>0</v>
      </c>
      <c r="M35" s="214"/>
      <c r="N35" s="299"/>
      <c r="O35" s="128"/>
      <c r="P35" s="164"/>
      <c r="Q35" s="164"/>
      <c r="R35" s="164"/>
      <c r="S35" s="164"/>
      <c r="T35" s="164"/>
      <c r="U35" s="129"/>
    </row>
    <row r="36" spans="1:26" ht="15.75">
      <c r="A36" s="150"/>
      <c r="B36" s="150"/>
      <c r="C36" s="142" t="s">
        <v>28</v>
      </c>
      <c r="D36" s="142"/>
      <c r="E36" s="142"/>
      <c r="F36" s="142"/>
      <c r="G36" s="43">
        <v>0</v>
      </c>
      <c r="H36" s="214">
        <f t="shared" si="0"/>
        <v>0</v>
      </c>
      <c r="I36" s="214"/>
      <c r="J36" s="214"/>
      <c r="K36" s="214"/>
      <c r="L36" s="214">
        <f t="shared" si="1"/>
        <v>0</v>
      </c>
      <c r="M36" s="214"/>
      <c r="N36" s="299"/>
      <c r="O36" s="128"/>
      <c r="P36" s="164"/>
      <c r="Q36" s="164"/>
      <c r="R36" s="164"/>
      <c r="S36" s="164"/>
      <c r="T36" s="164"/>
      <c r="U36" s="129"/>
    </row>
    <row r="37" spans="1:26" ht="15.75">
      <c r="A37" s="150"/>
      <c r="B37" s="150"/>
      <c r="C37" s="142" t="s">
        <v>51</v>
      </c>
      <c r="D37" s="142"/>
      <c r="E37" s="142"/>
      <c r="F37" s="142"/>
      <c r="G37" s="43">
        <v>8138.89</v>
      </c>
      <c r="H37" s="214">
        <f t="shared" si="0"/>
        <v>4069.4450000000002</v>
      </c>
      <c r="I37" s="214"/>
      <c r="J37" s="214"/>
      <c r="K37" s="214"/>
      <c r="L37" s="214">
        <f t="shared" si="1"/>
        <v>4069.4450000000002</v>
      </c>
      <c r="M37" s="214"/>
      <c r="N37" s="299"/>
      <c r="O37" s="128"/>
      <c r="P37" s="164"/>
      <c r="Q37" s="164"/>
      <c r="R37" s="164"/>
      <c r="S37" s="164"/>
      <c r="T37" s="164"/>
      <c r="U37" s="129"/>
    </row>
    <row r="38" spans="1:26" ht="15.75">
      <c r="A38" s="150"/>
      <c r="B38" s="150"/>
      <c r="C38" s="142" t="s">
        <v>104</v>
      </c>
      <c r="D38" s="142"/>
      <c r="E38" s="142"/>
      <c r="F38" s="142"/>
      <c r="G38" s="43">
        <v>0</v>
      </c>
      <c r="H38" s="214">
        <f t="shared" si="0"/>
        <v>0</v>
      </c>
      <c r="I38" s="214"/>
      <c r="J38" s="214"/>
      <c r="K38" s="214"/>
      <c r="L38" s="214">
        <f t="shared" si="1"/>
        <v>0</v>
      </c>
      <c r="M38" s="214"/>
      <c r="N38" s="299"/>
      <c r="O38" s="128"/>
      <c r="P38" s="164"/>
      <c r="Q38" s="164"/>
      <c r="R38" s="164"/>
      <c r="S38" s="164"/>
      <c r="T38" s="164"/>
      <c r="U38" s="129"/>
    </row>
    <row r="39" spans="1:26" ht="18.75">
      <c r="A39" s="274" t="s">
        <v>33</v>
      </c>
      <c r="B39" s="275"/>
      <c r="C39" s="268"/>
      <c r="D39" s="269"/>
      <c r="E39" s="269"/>
      <c r="F39" s="270"/>
      <c r="G39" s="43">
        <f>SUM(G22:G38)</f>
        <v>43380.08</v>
      </c>
      <c r="H39" s="276">
        <f>SUM(H22:K38)</f>
        <v>22588.05</v>
      </c>
      <c r="I39" s="269"/>
      <c r="J39" s="269"/>
      <c r="K39" s="270"/>
      <c r="L39" s="260">
        <f>G39-H39</f>
        <v>20792.030000000002</v>
      </c>
      <c r="M39" s="260"/>
      <c r="N39" s="20">
        <v>1</v>
      </c>
      <c r="O39" s="128"/>
      <c r="P39" s="164"/>
      <c r="Q39" s="164"/>
      <c r="R39" s="164"/>
      <c r="S39" s="164"/>
      <c r="T39" s="164"/>
      <c r="U39" s="129"/>
    </row>
    <row r="40" spans="1:26" ht="15.75">
      <c r="A40" s="153" t="s">
        <v>39</v>
      </c>
      <c r="B40" s="153"/>
      <c r="C40" s="153"/>
      <c r="D40" s="153"/>
      <c r="E40" s="153"/>
      <c r="F40" s="153"/>
      <c r="G40" s="153"/>
      <c r="H40" s="153"/>
      <c r="I40" s="153"/>
      <c r="J40" s="153"/>
      <c r="K40" s="153"/>
      <c r="L40" s="153"/>
      <c r="M40" s="153"/>
      <c r="N40" s="11"/>
      <c r="O40" s="123"/>
      <c r="P40" s="267"/>
      <c r="Q40" s="267"/>
      <c r="R40" s="267"/>
      <c r="S40" s="267"/>
      <c r="T40" s="267"/>
      <c r="U40" s="124"/>
    </row>
    <row r="41" spans="1:26" ht="63.75" customHeight="1">
      <c r="A41" s="172"/>
      <c r="B41" s="172"/>
      <c r="C41" s="277" t="s">
        <v>35</v>
      </c>
      <c r="D41" s="278"/>
      <c r="E41" s="278"/>
      <c r="F41" s="279"/>
      <c r="G41" s="48" t="s">
        <v>36</v>
      </c>
      <c r="H41" s="280" t="s">
        <v>37</v>
      </c>
      <c r="I41" s="281"/>
      <c r="J41" s="281"/>
      <c r="K41" s="282"/>
      <c r="L41" s="280" t="s">
        <v>38</v>
      </c>
      <c r="M41" s="282"/>
      <c r="N41" s="52"/>
      <c r="O41" s="48" t="s">
        <v>74</v>
      </c>
      <c r="P41" s="48" t="s">
        <v>73</v>
      </c>
      <c r="Q41" s="48" t="s">
        <v>70</v>
      </c>
      <c r="R41" s="48" t="s">
        <v>71</v>
      </c>
      <c r="S41" s="48" t="s">
        <v>61</v>
      </c>
      <c r="T41" s="48" t="s">
        <v>97</v>
      </c>
      <c r="U41" s="346">
        <v>2</v>
      </c>
    </row>
    <row r="42" spans="1:26" ht="15" customHeight="1">
      <c r="A42" s="162" t="s">
        <v>105</v>
      </c>
      <c r="B42" s="162"/>
      <c r="C42" s="210" t="s">
        <v>93</v>
      </c>
      <c r="D42" s="210"/>
      <c r="E42" s="210"/>
      <c r="F42" s="210"/>
      <c r="G42" s="49">
        <v>1879.27</v>
      </c>
      <c r="H42" s="283">
        <f>$G42/$J$12*$J$13</f>
        <v>939.63499999999999</v>
      </c>
      <c r="I42" s="284"/>
      <c r="J42" s="284"/>
      <c r="K42" s="285"/>
      <c r="L42" s="283">
        <f>G42-H42</f>
        <v>939.63499999999999</v>
      </c>
      <c r="M42" s="285"/>
      <c r="N42" s="298"/>
      <c r="O42" s="318">
        <f>D16/J12*J14</f>
        <v>8542.136363636364</v>
      </c>
      <c r="P42" s="318">
        <f>O42/100*12</f>
        <v>1025.0563636363636</v>
      </c>
      <c r="Q42" s="318">
        <f>H42+H43+P42</f>
        <v>2605.3513636363637</v>
      </c>
      <c r="R42" s="318">
        <f>H44+H45</f>
        <v>1195.895</v>
      </c>
      <c r="S42" s="318">
        <f>(L42+L43)-(P42)</f>
        <v>555.23863636363649</v>
      </c>
      <c r="T42" s="360">
        <f>L44+L45</f>
        <v>1195.895</v>
      </c>
      <c r="U42" s="347"/>
    </row>
    <row r="43" spans="1:26" ht="15.75">
      <c r="A43" s="162"/>
      <c r="B43" s="162"/>
      <c r="C43" s="210" t="s">
        <v>92</v>
      </c>
      <c r="D43" s="210"/>
      <c r="E43" s="210"/>
      <c r="F43" s="210"/>
      <c r="G43" s="49">
        <v>1281.32</v>
      </c>
      <c r="H43" s="283">
        <f t="shared" ref="H43:H45" si="2">$G43/$J$12*$J$13</f>
        <v>640.66</v>
      </c>
      <c r="I43" s="284"/>
      <c r="J43" s="284"/>
      <c r="K43" s="285"/>
      <c r="L43" s="283">
        <f t="shared" ref="L43:L45" si="3">G43-H43</f>
        <v>640.66</v>
      </c>
      <c r="M43" s="285"/>
      <c r="N43" s="299"/>
      <c r="O43" s="319"/>
      <c r="P43" s="319"/>
      <c r="Q43" s="319"/>
      <c r="R43" s="319"/>
      <c r="S43" s="319"/>
      <c r="T43" s="361"/>
      <c r="U43" s="347"/>
    </row>
    <row r="44" spans="1:26" ht="15" customHeight="1">
      <c r="A44" s="162"/>
      <c r="B44" s="162"/>
      <c r="C44" s="210" t="s">
        <v>94</v>
      </c>
      <c r="D44" s="210"/>
      <c r="E44" s="210"/>
      <c r="F44" s="210"/>
      <c r="G44" s="49">
        <v>1537.58</v>
      </c>
      <c r="H44" s="283">
        <f t="shared" si="2"/>
        <v>768.79</v>
      </c>
      <c r="I44" s="284"/>
      <c r="J44" s="284"/>
      <c r="K44" s="285"/>
      <c r="L44" s="283">
        <f t="shared" si="3"/>
        <v>768.79</v>
      </c>
      <c r="M44" s="285"/>
      <c r="N44" s="299"/>
      <c r="O44" s="319"/>
      <c r="P44" s="319"/>
      <c r="Q44" s="319"/>
      <c r="R44" s="319"/>
      <c r="S44" s="319"/>
      <c r="T44" s="361"/>
      <c r="U44" s="347"/>
      <c r="V44" s="10"/>
      <c r="W44" s="10"/>
      <c r="X44" s="10"/>
      <c r="Y44" s="10"/>
      <c r="Z44" s="10"/>
    </row>
    <row r="45" spans="1:26" ht="15" customHeight="1">
      <c r="A45" s="162"/>
      <c r="B45" s="162"/>
      <c r="C45" s="210" t="s">
        <v>91</v>
      </c>
      <c r="D45" s="210"/>
      <c r="E45" s="210"/>
      <c r="F45" s="210"/>
      <c r="G45" s="49">
        <v>854.21</v>
      </c>
      <c r="H45" s="283">
        <f t="shared" si="2"/>
        <v>427.10500000000002</v>
      </c>
      <c r="I45" s="284"/>
      <c r="J45" s="284"/>
      <c r="K45" s="285"/>
      <c r="L45" s="283">
        <f t="shared" si="3"/>
        <v>427.10500000000002</v>
      </c>
      <c r="M45" s="285"/>
      <c r="N45" s="299"/>
      <c r="O45" s="320"/>
      <c r="P45" s="320"/>
      <c r="Q45" s="320"/>
      <c r="R45" s="320"/>
      <c r="S45" s="320"/>
      <c r="T45" s="362"/>
      <c r="U45" s="348"/>
      <c r="V45" s="10"/>
      <c r="W45" s="10"/>
      <c r="X45" s="10"/>
      <c r="Y45" s="10"/>
      <c r="Z45" s="10"/>
    </row>
    <row r="46" spans="1:26" ht="15.75">
      <c r="A46" s="274" t="s">
        <v>33</v>
      </c>
      <c r="B46" s="275"/>
      <c r="C46" s="287"/>
      <c r="D46" s="288"/>
      <c r="E46" s="288"/>
      <c r="F46" s="289"/>
      <c r="G46" s="49"/>
      <c r="H46" s="283"/>
      <c r="I46" s="284"/>
      <c r="J46" s="284"/>
      <c r="K46" s="285"/>
      <c r="L46" s="283">
        <f>SUM(L42:M45)</f>
        <v>2776.19</v>
      </c>
      <c r="M46" s="285"/>
      <c r="N46" s="12"/>
      <c r="O46" s="128"/>
      <c r="P46" s="164"/>
      <c r="Q46" s="164"/>
      <c r="R46" s="164"/>
      <c r="S46" s="164"/>
      <c r="T46" s="164"/>
      <c r="U46" s="129"/>
    </row>
    <row r="47" spans="1:26" ht="15.75">
      <c r="A47" s="153" t="s">
        <v>44</v>
      </c>
      <c r="B47" s="153"/>
      <c r="C47" s="153"/>
      <c r="D47" s="153"/>
      <c r="E47" s="153"/>
      <c r="F47" s="153"/>
      <c r="G47" s="153"/>
      <c r="H47" s="153"/>
      <c r="I47" s="153"/>
      <c r="J47" s="153"/>
      <c r="K47" s="153"/>
      <c r="L47" s="153"/>
      <c r="M47" s="153"/>
      <c r="N47" s="12"/>
      <c r="O47" s="128"/>
      <c r="P47" s="164"/>
      <c r="Q47" s="164"/>
      <c r="R47" s="164"/>
      <c r="S47" s="164"/>
      <c r="T47" s="164"/>
      <c r="U47" s="129"/>
    </row>
    <row r="48" spans="1:26" ht="15" customHeight="1">
      <c r="A48" s="150" t="s">
        <v>45</v>
      </c>
      <c r="B48" s="150"/>
      <c r="C48" s="209" t="s">
        <v>46</v>
      </c>
      <c r="D48" s="209"/>
      <c r="E48" s="209"/>
      <c r="F48" s="209"/>
      <c r="G48" s="213" t="s">
        <v>47</v>
      </c>
      <c r="H48" s="213" t="s">
        <v>53</v>
      </c>
      <c r="I48" s="213"/>
      <c r="J48" s="213"/>
      <c r="K48" s="213"/>
      <c r="L48" s="213" t="s">
        <v>48</v>
      </c>
      <c r="M48" s="213"/>
      <c r="N48" s="301"/>
      <c r="O48" s="128"/>
      <c r="P48" s="164"/>
      <c r="Q48" s="164"/>
      <c r="R48" s="164"/>
      <c r="S48" s="164"/>
      <c r="T48" s="164"/>
      <c r="U48" s="129"/>
    </row>
    <row r="49" spans="1:21">
      <c r="A49" s="150"/>
      <c r="B49" s="150"/>
      <c r="C49" s="209"/>
      <c r="D49" s="209"/>
      <c r="E49" s="209"/>
      <c r="F49" s="209"/>
      <c r="G49" s="213"/>
      <c r="H49" s="213"/>
      <c r="I49" s="213"/>
      <c r="J49" s="213"/>
      <c r="K49" s="213"/>
      <c r="L49" s="213"/>
      <c r="M49" s="213"/>
      <c r="N49" s="302"/>
      <c r="O49" s="128"/>
      <c r="P49" s="164"/>
      <c r="Q49" s="164"/>
      <c r="R49" s="164"/>
      <c r="S49" s="164"/>
      <c r="T49" s="164"/>
      <c r="U49" s="129"/>
    </row>
    <row r="50" spans="1:21" ht="15.75">
      <c r="A50" s="150"/>
      <c r="B50" s="150"/>
      <c r="C50" s="142" t="s">
        <v>49</v>
      </c>
      <c r="D50" s="142"/>
      <c r="E50" s="142"/>
      <c r="F50" s="142"/>
      <c r="G50" s="1">
        <v>3010.38</v>
      </c>
      <c r="H50" s="194">
        <f>(J11/D12*D13)-(D11)</f>
        <v>364.96000000000004</v>
      </c>
      <c r="I50" s="194"/>
      <c r="J50" s="194"/>
      <c r="K50" s="194"/>
      <c r="L50" s="194">
        <f>IF(H50&lt;=0,G50,G50-H50)</f>
        <v>2645.42</v>
      </c>
      <c r="M50" s="194"/>
      <c r="N50" s="298"/>
      <c r="O50" s="128"/>
      <c r="P50" s="164"/>
      <c r="Q50" s="164"/>
      <c r="R50" s="164"/>
      <c r="S50" s="164"/>
      <c r="T50" s="164"/>
      <c r="U50" s="129"/>
    </row>
    <row r="51" spans="1:21" ht="15.75">
      <c r="A51" s="150"/>
      <c r="B51" s="150"/>
      <c r="C51" s="142" t="s">
        <v>50</v>
      </c>
      <c r="D51" s="142"/>
      <c r="E51" s="142"/>
      <c r="F51" s="142"/>
      <c r="G51" s="1">
        <v>213.81</v>
      </c>
      <c r="H51" s="194">
        <f>G51</f>
        <v>213.81</v>
      </c>
      <c r="I51" s="194"/>
      <c r="J51" s="194"/>
      <c r="K51" s="194"/>
      <c r="L51" s="194">
        <f>G51-H51</f>
        <v>0</v>
      </c>
      <c r="M51" s="194"/>
      <c r="N51" s="300"/>
      <c r="O51" s="128"/>
      <c r="P51" s="164"/>
      <c r="Q51" s="164"/>
      <c r="R51" s="164"/>
      <c r="S51" s="164"/>
      <c r="T51" s="164"/>
      <c r="U51" s="129"/>
    </row>
    <row r="52" spans="1:21" ht="18.75">
      <c r="A52" s="158" t="s">
        <v>33</v>
      </c>
      <c r="B52" s="158"/>
      <c r="C52" s="156"/>
      <c r="D52" s="156"/>
      <c r="E52" s="156"/>
      <c r="F52" s="156"/>
      <c r="G52" s="1"/>
      <c r="H52" s="194"/>
      <c r="I52" s="194"/>
      <c r="J52" s="194"/>
      <c r="K52" s="194"/>
      <c r="L52" s="195">
        <f>SUM(L50+L51)</f>
        <v>2645.42</v>
      </c>
      <c r="M52" s="195"/>
      <c r="N52" s="20">
        <v>3</v>
      </c>
      <c r="O52" s="128"/>
      <c r="P52" s="164"/>
      <c r="Q52" s="164"/>
      <c r="R52" s="164"/>
      <c r="S52" s="164"/>
      <c r="T52" s="164"/>
      <c r="U52" s="129"/>
    </row>
    <row r="53" spans="1:21" ht="18.75">
      <c r="A53" s="153" t="s">
        <v>112</v>
      </c>
      <c r="B53" s="153"/>
      <c r="C53" s="153"/>
      <c r="D53" s="153"/>
      <c r="E53" s="153"/>
      <c r="F53" s="153"/>
      <c r="G53" s="153"/>
      <c r="H53" s="153"/>
      <c r="I53" s="153"/>
      <c r="J53" s="153"/>
      <c r="K53" s="153"/>
      <c r="L53" s="153"/>
      <c r="M53" s="153"/>
      <c r="N53" s="61"/>
      <c r="O53" s="128"/>
      <c r="P53" s="164"/>
      <c r="Q53" s="164"/>
      <c r="R53" s="164"/>
      <c r="S53" s="164"/>
      <c r="T53" s="164"/>
      <c r="U53" s="129"/>
    </row>
    <row r="54" spans="1:21">
      <c r="A54" s="150" t="s">
        <v>103</v>
      </c>
      <c r="B54" s="150"/>
      <c r="C54" s="256" t="s">
        <v>72</v>
      </c>
      <c r="D54" s="257"/>
      <c r="E54" s="257"/>
      <c r="F54" s="257"/>
      <c r="G54" s="171">
        <f>L39-(T42+L52)</f>
        <v>16950.715000000004</v>
      </c>
      <c r="H54" s="171"/>
      <c r="I54" s="171"/>
      <c r="J54" s="171"/>
      <c r="K54" s="171"/>
      <c r="L54" s="171"/>
      <c r="M54" s="171"/>
      <c r="N54" s="196"/>
      <c r="O54" s="128"/>
      <c r="P54" s="164"/>
      <c r="Q54" s="164"/>
      <c r="R54" s="164"/>
      <c r="S54" s="164"/>
      <c r="T54" s="164"/>
      <c r="U54" s="129"/>
    </row>
    <row r="55" spans="1:21">
      <c r="A55" s="150"/>
      <c r="B55" s="150"/>
      <c r="C55" s="257"/>
      <c r="D55" s="257"/>
      <c r="E55" s="257"/>
      <c r="F55" s="257"/>
      <c r="G55" s="171"/>
      <c r="H55" s="171"/>
      <c r="I55" s="171"/>
      <c r="J55" s="171"/>
      <c r="K55" s="171"/>
      <c r="L55" s="171"/>
      <c r="M55" s="171"/>
      <c r="N55" s="197"/>
      <c r="O55" s="123"/>
      <c r="P55" s="267"/>
      <c r="Q55" s="267"/>
      <c r="R55" s="267"/>
      <c r="S55" s="267"/>
      <c r="T55" s="267"/>
      <c r="U55" s="124"/>
    </row>
    <row r="58" spans="1:21" ht="32.25" customHeight="1">
      <c r="A58" s="238" t="s">
        <v>182</v>
      </c>
      <c r="B58" s="238"/>
      <c r="C58" s="238"/>
      <c r="D58" s="238"/>
      <c r="F58" s="239" t="s">
        <v>183</v>
      </c>
      <c r="G58" s="239"/>
      <c r="H58" s="239"/>
      <c r="I58" s="239"/>
      <c r="J58" s="239"/>
    </row>
    <row r="59" spans="1:21">
      <c r="A59" s="163" t="s">
        <v>54</v>
      </c>
      <c r="B59" s="163"/>
      <c r="C59" s="163"/>
      <c r="D59" s="93">
        <f>H32</f>
        <v>10993.75</v>
      </c>
      <c r="F59" s="163" t="s">
        <v>65</v>
      </c>
      <c r="G59" s="163"/>
      <c r="H59" s="163"/>
      <c r="I59" s="163"/>
      <c r="J59" s="93">
        <f>D15/D12*D13</f>
        <v>9797.8549999999996</v>
      </c>
    </row>
    <row r="60" spans="1:21">
      <c r="A60" s="163" t="s">
        <v>55</v>
      </c>
      <c r="B60" s="163"/>
      <c r="C60" s="163"/>
      <c r="D60" s="93">
        <f>H44+H45</f>
        <v>1195.895</v>
      </c>
      <c r="F60" s="163" t="s">
        <v>66</v>
      </c>
      <c r="G60" s="163"/>
      <c r="H60" s="163"/>
      <c r="I60" s="163"/>
      <c r="J60" s="93">
        <f>(J59*J15)-D11</f>
        <v>364.96000000000004</v>
      </c>
    </row>
    <row r="61" spans="1:21" ht="30">
      <c r="A61" s="163" t="s">
        <v>56</v>
      </c>
      <c r="B61" s="163"/>
      <c r="C61" s="163"/>
      <c r="D61" s="93">
        <f>D59-D60</f>
        <v>9797.8549999999996</v>
      </c>
      <c r="F61" s="163" t="s">
        <v>67</v>
      </c>
      <c r="G61" s="163"/>
      <c r="H61" s="163"/>
      <c r="I61" s="163"/>
      <c r="J61" s="95">
        <f>IF(J60&lt;=0,G50,G50-J60)</f>
        <v>2645.42</v>
      </c>
      <c r="K61" s="97" t="s">
        <v>185</v>
      </c>
    </row>
    <row r="62" spans="1:21">
      <c r="A62" s="163" t="s">
        <v>57</v>
      </c>
      <c r="B62" s="163"/>
      <c r="C62" s="163"/>
      <c r="D62" s="94">
        <v>0.27</v>
      </c>
      <c r="F62" s="164"/>
      <c r="G62" s="164"/>
      <c r="H62" s="164"/>
      <c r="I62" s="5"/>
    </row>
    <row r="63" spans="1:21">
      <c r="A63" s="163" t="s">
        <v>58</v>
      </c>
      <c r="B63" s="163"/>
      <c r="C63" s="163"/>
      <c r="D63" s="93">
        <f>(D61*D62)-D11</f>
        <v>364.96084999999994</v>
      </c>
      <c r="F63" s="164"/>
      <c r="G63" s="164"/>
      <c r="H63" s="164"/>
      <c r="I63" s="4"/>
    </row>
    <row r="64" spans="1:21" ht="30">
      <c r="A64" s="163" t="s">
        <v>59</v>
      </c>
      <c r="B64" s="163"/>
      <c r="C64" s="163"/>
      <c r="D64" s="95">
        <f>IF(D63&lt;=0,G50,G50-D63)</f>
        <v>2645.4191500000002</v>
      </c>
      <c r="E64" s="97" t="s">
        <v>185</v>
      </c>
      <c r="F64" s="164"/>
      <c r="G64" s="164"/>
      <c r="H64" s="164"/>
      <c r="I64" s="4"/>
    </row>
  </sheetData>
  <mergeCells count="192">
    <mergeCell ref="A1:U1"/>
    <mergeCell ref="A53:M53"/>
    <mergeCell ref="A3:U3"/>
    <mergeCell ref="A4:M4"/>
    <mergeCell ref="N4:N17"/>
    <mergeCell ref="O4:U4"/>
    <mergeCell ref="A5:C5"/>
    <mergeCell ref="D5:F5"/>
    <mergeCell ref="G5:I5"/>
    <mergeCell ref="J5:M5"/>
    <mergeCell ref="O5:U15"/>
    <mergeCell ref="A8:C8"/>
    <mergeCell ref="D8:F8"/>
    <mergeCell ref="G8:I8"/>
    <mergeCell ref="J8:M8"/>
    <mergeCell ref="A9:C9"/>
    <mergeCell ref="D9:F9"/>
    <mergeCell ref="G9:I9"/>
    <mergeCell ref="J9:M9"/>
    <mergeCell ref="A6:C6"/>
    <mergeCell ref="D6:F6"/>
    <mergeCell ref="G6:I6"/>
    <mergeCell ref="J6:M6"/>
    <mergeCell ref="A7:C7"/>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5:F35"/>
    <mergeCell ref="H35:K35"/>
    <mergeCell ref="L35:M35"/>
    <mergeCell ref="C36:F36"/>
    <mergeCell ref="H36:K36"/>
    <mergeCell ref="L36:M36"/>
    <mergeCell ref="H46:K46"/>
    <mergeCell ref="L46:M46"/>
    <mergeCell ref="A39:B39"/>
    <mergeCell ref="C39:F39"/>
    <mergeCell ref="H39:K39"/>
    <mergeCell ref="L39:M39"/>
    <mergeCell ref="A40:M40"/>
    <mergeCell ref="A41:B41"/>
    <mergeCell ref="C41:F41"/>
    <mergeCell ref="H41:K41"/>
    <mergeCell ref="L41:M41"/>
    <mergeCell ref="H42:K42"/>
    <mergeCell ref="A47:M47"/>
    <mergeCell ref="S42:S45"/>
    <mergeCell ref="T42:T45"/>
    <mergeCell ref="C43:F43"/>
    <mergeCell ref="H43:K43"/>
    <mergeCell ref="L43:M43"/>
    <mergeCell ref="C44:F44"/>
    <mergeCell ref="H44:K44"/>
    <mergeCell ref="L44:M44"/>
    <mergeCell ref="C45:F45"/>
    <mergeCell ref="H45:K45"/>
    <mergeCell ref="L42:M42"/>
    <mergeCell ref="N42:N45"/>
    <mergeCell ref="O42:O45"/>
    <mergeCell ref="P42:P45"/>
    <mergeCell ref="Q42:Q45"/>
    <mergeCell ref="R42:R45"/>
    <mergeCell ref="L45:M45"/>
    <mergeCell ref="O46:U55"/>
    <mergeCell ref="A46:B46"/>
    <mergeCell ref="C46:F46"/>
    <mergeCell ref="U41:U45"/>
    <mergeCell ref="A42:B45"/>
    <mergeCell ref="C42:F42"/>
    <mergeCell ref="H52:K52"/>
    <mergeCell ref="L52:M52"/>
    <mergeCell ref="A48:B51"/>
    <mergeCell ref="C48:F49"/>
    <mergeCell ref="G48:G49"/>
    <mergeCell ref="H48:K49"/>
    <mergeCell ref="L48:M49"/>
    <mergeCell ref="N48:N49"/>
    <mergeCell ref="C50:F50"/>
    <mergeCell ref="H50:K50"/>
    <mergeCell ref="L50:M50"/>
    <mergeCell ref="N50:N51"/>
    <mergeCell ref="W1:X1"/>
    <mergeCell ref="A62:C62"/>
    <mergeCell ref="F62:H62"/>
    <mergeCell ref="A63:C63"/>
    <mergeCell ref="F63:H63"/>
    <mergeCell ref="A64:C64"/>
    <mergeCell ref="F64:H64"/>
    <mergeCell ref="A59:C59"/>
    <mergeCell ref="F59:I59"/>
    <mergeCell ref="A60:C60"/>
    <mergeCell ref="F60:I60"/>
    <mergeCell ref="A61:C61"/>
    <mergeCell ref="F61:I61"/>
    <mergeCell ref="A54:B55"/>
    <mergeCell ref="C54:F55"/>
    <mergeCell ref="G54:M55"/>
    <mergeCell ref="N54:N55"/>
    <mergeCell ref="A58:D58"/>
    <mergeCell ref="F58:J58"/>
    <mergeCell ref="C51:F51"/>
    <mergeCell ref="H51:K51"/>
    <mergeCell ref="L51:M51"/>
    <mergeCell ref="A52:B52"/>
    <mergeCell ref="C52:F52"/>
  </mergeCells>
  <hyperlinks>
    <hyperlink ref="W1:X1" location="İÇİNDEKİLER!A1" display="İÇİNDEKİLER" xr:uid="{00000000-0004-0000-0E00-000000000000}"/>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J65"/>
  <sheetViews>
    <sheetView topLeftCell="H46" zoomScaleNormal="100" workbookViewId="0">
      <selection activeCell="O46" sqref="O46:U56"/>
    </sheetView>
  </sheetViews>
  <sheetFormatPr defaultColWidth="9.140625" defaultRowHeight="15"/>
  <cols>
    <col min="3" max="3" width="17.28515625" customWidth="1"/>
    <col min="7" max="7" width="11.140625" customWidth="1"/>
    <col min="13" max="14" width="6.85546875" customWidth="1"/>
    <col min="15" max="15" width="11.5703125" customWidth="1"/>
    <col min="16" max="16" width="10.7109375" customWidth="1"/>
    <col min="17" max="17" width="12.42578125" customWidth="1"/>
    <col min="18" max="18" width="11.85546875" customWidth="1"/>
    <col min="19" max="19" width="13.42578125" customWidth="1"/>
    <col min="20" max="20" width="16.85546875" customWidth="1"/>
    <col min="21" max="22" width="6" customWidth="1"/>
    <col min="23" max="23" width="9.140625" customWidth="1"/>
    <col min="24" max="24" width="8.140625" customWidth="1"/>
    <col min="25" max="25" width="6" customWidth="1"/>
  </cols>
  <sheetData>
    <row r="1" spans="1:36" ht="36.6" customHeight="1" thickBot="1">
      <c r="A1" s="363" t="s">
        <v>76</v>
      </c>
      <c r="B1" s="364"/>
      <c r="C1" s="364"/>
      <c r="D1" s="364"/>
      <c r="E1" s="364"/>
      <c r="F1" s="364"/>
      <c r="G1" s="364"/>
      <c r="H1" s="364"/>
      <c r="I1" s="364"/>
      <c r="J1" s="364"/>
      <c r="K1" s="364"/>
      <c r="L1" s="364"/>
      <c r="M1" s="364"/>
      <c r="N1" s="364"/>
      <c r="O1" s="364"/>
      <c r="P1" s="364"/>
      <c r="Q1" s="364"/>
      <c r="R1" s="364"/>
      <c r="S1" s="364"/>
      <c r="T1" s="364"/>
      <c r="U1" s="365"/>
      <c r="V1" s="42"/>
      <c r="W1" s="114" t="s">
        <v>175</v>
      </c>
      <c r="X1" s="114"/>
      <c r="Y1" s="42"/>
      <c r="Z1" s="42"/>
      <c r="AA1" s="42"/>
      <c r="AB1" s="42"/>
      <c r="AC1" s="42"/>
      <c r="AD1" s="42"/>
      <c r="AE1" s="42"/>
      <c r="AF1" s="42"/>
      <c r="AG1" s="42"/>
      <c r="AH1" s="42"/>
      <c r="AI1" s="42"/>
      <c r="AJ1" s="42"/>
    </row>
    <row r="2" spans="1:36" ht="23.25">
      <c r="A2" s="65"/>
      <c r="B2" s="65"/>
      <c r="C2" s="65"/>
      <c r="D2" s="65"/>
      <c r="E2" s="65"/>
      <c r="F2" s="65"/>
      <c r="G2" s="65"/>
      <c r="H2" s="65"/>
      <c r="I2" s="65"/>
      <c r="J2" s="65"/>
      <c r="K2" s="65"/>
      <c r="L2" s="65"/>
      <c r="M2" s="65"/>
      <c r="N2" s="65"/>
      <c r="O2" s="65"/>
      <c r="P2" s="65"/>
      <c r="Q2" s="65"/>
      <c r="R2" s="65"/>
      <c r="S2" s="65"/>
      <c r="T2" s="65"/>
      <c r="U2" s="65"/>
      <c r="V2" s="42"/>
      <c r="W2" s="42"/>
      <c r="X2" s="42"/>
      <c r="Y2" s="42"/>
      <c r="Z2" s="42"/>
      <c r="AA2" s="42"/>
      <c r="AB2" s="42"/>
      <c r="AC2" s="42"/>
      <c r="AD2" s="42"/>
      <c r="AE2" s="42"/>
      <c r="AF2" s="42"/>
      <c r="AG2" s="42"/>
      <c r="AH2" s="42"/>
      <c r="AI2" s="42"/>
      <c r="AJ2" s="42"/>
    </row>
    <row r="3" spans="1:36" ht="28.5" customHeight="1">
      <c r="A3" s="216" t="s">
        <v>0</v>
      </c>
      <c r="B3" s="217"/>
      <c r="C3" s="217"/>
      <c r="D3" s="217"/>
      <c r="E3" s="217"/>
      <c r="F3" s="217"/>
      <c r="G3" s="217"/>
      <c r="H3" s="217"/>
      <c r="I3" s="217"/>
      <c r="J3" s="217"/>
      <c r="K3" s="217"/>
      <c r="L3" s="217"/>
      <c r="M3" s="217"/>
      <c r="N3" s="217"/>
      <c r="O3" s="217"/>
      <c r="P3" s="217"/>
      <c r="Q3" s="217"/>
      <c r="R3" s="217"/>
      <c r="S3" s="217"/>
      <c r="T3" s="217"/>
      <c r="U3" s="218"/>
    </row>
    <row r="4" spans="1:36" ht="18.75">
      <c r="A4" s="139" t="s">
        <v>1</v>
      </c>
      <c r="B4" s="139"/>
      <c r="C4" s="139"/>
      <c r="D4" s="139"/>
      <c r="E4" s="139"/>
      <c r="F4" s="139"/>
      <c r="G4" s="139"/>
      <c r="H4" s="139"/>
      <c r="I4" s="139"/>
      <c r="J4" s="139"/>
      <c r="K4" s="139"/>
      <c r="L4" s="139"/>
      <c r="M4" s="139"/>
      <c r="N4" s="303"/>
      <c r="O4" s="219"/>
      <c r="P4" s="219"/>
      <c r="Q4" s="219"/>
      <c r="R4" s="219"/>
      <c r="S4" s="219"/>
      <c r="T4" s="219"/>
      <c r="U4" s="219"/>
    </row>
    <row r="5" spans="1:36" ht="15" customHeight="1">
      <c r="A5" s="140" t="s">
        <v>2</v>
      </c>
      <c r="B5" s="140"/>
      <c r="C5" s="140"/>
      <c r="D5" s="141"/>
      <c r="E5" s="141"/>
      <c r="F5" s="141"/>
      <c r="G5" s="142" t="s">
        <v>3</v>
      </c>
      <c r="H5" s="142"/>
      <c r="I5" s="142"/>
      <c r="J5" s="141"/>
      <c r="K5" s="141"/>
      <c r="L5" s="141"/>
      <c r="M5" s="141"/>
      <c r="N5" s="304"/>
      <c r="O5" s="128"/>
      <c r="P5" s="164"/>
      <c r="Q5" s="164"/>
      <c r="R5" s="164"/>
      <c r="S5" s="164"/>
      <c r="T5" s="164"/>
      <c r="U5" s="129"/>
    </row>
    <row r="6" spans="1:36" ht="15" customHeight="1">
      <c r="A6" s="142" t="s">
        <v>4</v>
      </c>
      <c r="B6" s="142"/>
      <c r="C6" s="142"/>
      <c r="D6" s="141"/>
      <c r="E6" s="141"/>
      <c r="F6" s="141"/>
      <c r="G6" s="142" t="s">
        <v>3</v>
      </c>
      <c r="H6" s="142"/>
      <c r="I6" s="142"/>
      <c r="J6" s="141"/>
      <c r="K6" s="141"/>
      <c r="L6" s="141"/>
      <c r="M6" s="141"/>
      <c r="N6" s="304"/>
      <c r="O6" s="128"/>
      <c r="P6" s="164"/>
      <c r="Q6" s="164"/>
      <c r="R6" s="164"/>
      <c r="S6" s="164"/>
      <c r="T6" s="164"/>
      <c r="U6" s="129"/>
    </row>
    <row r="7" spans="1:36" ht="15" customHeight="1">
      <c r="A7" s="142" t="s">
        <v>5</v>
      </c>
      <c r="B7" s="142"/>
      <c r="C7" s="142"/>
      <c r="D7" s="141"/>
      <c r="E7" s="141"/>
      <c r="F7" s="141"/>
      <c r="G7" s="142" t="s">
        <v>9</v>
      </c>
      <c r="H7" s="142"/>
      <c r="I7" s="142"/>
      <c r="J7" s="141"/>
      <c r="K7" s="141"/>
      <c r="L7" s="141"/>
      <c r="M7" s="141"/>
      <c r="N7" s="304"/>
      <c r="O7" s="128"/>
      <c r="P7" s="164"/>
      <c r="Q7" s="164"/>
      <c r="R7" s="164"/>
      <c r="S7" s="164"/>
      <c r="T7" s="164"/>
      <c r="U7" s="129"/>
    </row>
    <row r="8" spans="1:36" ht="15" customHeight="1">
      <c r="A8" s="142" t="s">
        <v>6</v>
      </c>
      <c r="B8" s="142"/>
      <c r="C8" s="142"/>
      <c r="D8" s="141"/>
      <c r="E8" s="141"/>
      <c r="F8" s="141"/>
      <c r="G8" s="142" t="s">
        <v>10</v>
      </c>
      <c r="H8" s="142"/>
      <c r="I8" s="142"/>
      <c r="J8" s="141"/>
      <c r="K8" s="141"/>
      <c r="L8" s="141"/>
      <c r="M8" s="141"/>
      <c r="N8" s="304"/>
      <c r="O8" s="128"/>
      <c r="P8" s="164"/>
      <c r="Q8" s="164"/>
      <c r="R8" s="164"/>
      <c r="S8" s="164"/>
      <c r="T8" s="164"/>
      <c r="U8" s="129"/>
    </row>
    <row r="9" spans="1:36" ht="15" customHeight="1">
      <c r="A9" s="142" t="s">
        <v>7</v>
      </c>
      <c r="B9" s="142"/>
      <c r="C9" s="142"/>
      <c r="D9" s="141"/>
      <c r="E9" s="141"/>
      <c r="F9" s="141"/>
      <c r="G9" s="142" t="s">
        <v>11</v>
      </c>
      <c r="H9" s="142"/>
      <c r="I9" s="142"/>
      <c r="J9" s="147">
        <v>45261</v>
      </c>
      <c r="K9" s="141"/>
      <c r="L9" s="141"/>
      <c r="M9" s="141"/>
      <c r="N9" s="304"/>
      <c r="O9" s="128"/>
      <c r="P9" s="164"/>
      <c r="Q9" s="164"/>
      <c r="R9" s="164"/>
      <c r="S9" s="164"/>
      <c r="T9" s="164"/>
      <c r="U9" s="129"/>
    </row>
    <row r="10" spans="1:36" ht="15" customHeight="1">
      <c r="A10" s="142" t="s">
        <v>12</v>
      </c>
      <c r="B10" s="142"/>
      <c r="C10" s="142"/>
      <c r="D10" s="148">
        <v>45289</v>
      </c>
      <c r="E10" s="141"/>
      <c r="F10" s="141"/>
      <c r="G10" s="142" t="s">
        <v>13</v>
      </c>
      <c r="H10" s="142"/>
      <c r="I10" s="142"/>
      <c r="J10" s="141"/>
      <c r="K10" s="141"/>
      <c r="L10" s="141"/>
      <c r="M10" s="141"/>
      <c r="N10" s="304"/>
      <c r="O10" s="128"/>
      <c r="P10" s="164"/>
      <c r="Q10" s="164"/>
      <c r="R10" s="164"/>
      <c r="S10" s="164"/>
      <c r="T10" s="164"/>
      <c r="U10" s="129"/>
    </row>
    <row r="11" spans="1:36" ht="15" customHeight="1">
      <c r="A11" s="142" t="s">
        <v>14</v>
      </c>
      <c r="B11" s="142"/>
      <c r="C11" s="142"/>
      <c r="D11" s="141">
        <v>2280.46</v>
      </c>
      <c r="E11" s="141"/>
      <c r="F11" s="141"/>
      <c r="G11" s="142" t="s">
        <v>40</v>
      </c>
      <c r="H11" s="142"/>
      <c r="I11" s="142"/>
      <c r="J11" s="141">
        <f>G51+D11</f>
        <v>5290.84</v>
      </c>
      <c r="K11" s="141"/>
      <c r="L11" s="141"/>
      <c r="M11" s="141"/>
      <c r="N11" s="304"/>
      <c r="O11" s="128"/>
      <c r="P11" s="164"/>
      <c r="Q11" s="164"/>
      <c r="R11" s="164"/>
      <c r="S11" s="164"/>
      <c r="T11" s="164"/>
      <c r="U11" s="129"/>
    </row>
    <row r="12" spans="1:36" ht="15" customHeight="1">
      <c r="A12" s="249" t="s">
        <v>41</v>
      </c>
      <c r="B12" s="250"/>
      <c r="C12" s="251"/>
      <c r="D12" s="268">
        <v>31</v>
      </c>
      <c r="E12" s="269"/>
      <c r="F12" s="270"/>
      <c r="G12" s="249" t="s">
        <v>42</v>
      </c>
      <c r="H12" s="250"/>
      <c r="I12" s="251"/>
      <c r="J12" s="268">
        <v>30</v>
      </c>
      <c r="K12" s="269"/>
      <c r="L12" s="269"/>
      <c r="M12" s="270"/>
      <c r="N12" s="304"/>
      <c r="O12" s="128"/>
      <c r="P12" s="164"/>
      <c r="Q12" s="164"/>
      <c r="R12" s="164"/>
      <c r="S12" s="164"/>
      <c r="T12" s="164"/>
      <c r="U12" s="129"/>
    </row>
    <row r="13" spans="1:36" ht="15" customHeight="1">
      <c r="A13" s="249" t="s">
        <v>43</v>
      </c>
      <c r="B13" s="250"/>
      <c r="C13" s="251"/>
      <c r="D13" s="268">
        <v>15</v>
      </c>
      <c r="E13" s="269"/>
      <c r="F13" s="270"/>
      <c r="G13" s="249" t="s">
        <v>43</v>
      </c>
      <c r="H13" s="250"/>
      <c r="I13" s="251"/>
      <c r="J13" s="268">
        <f>D13</f>
        <v>15</v>
      </c>
      <c r="K13" s="269"/>
      <c r="L13" s="269"/>
      <c r="M13" s="270"/>
      <c r="N13" s="304"/>
      <c r="O13" s="128"/>
      <c r="P13" s="164"/>
      <c r="Q13" s="164"/>
      <c r="R13" s="164"/>
      <c r="S13" s="164"/>
      <c r="T13" s="164"/>
      <c r="U13" s="129"/>
    </row>
    <row r="14" spans="1:36" ht="15" customHeight="1">
      <c r="A14" s="249" t="s">
        <v>69</v>
      </c>
      <c r="B14" s="250"/>
      <c r="C14" s="251"/>
      <c r="D14" s="268">
        <f>D12-D13</f>
        <v>16</v>
      </c>
      <c r="E14" s="269"/>
      <c r="F14" s="270"/>
      <c r="G14" s="249" t="s">
        <v>69</v>
      </c>
      <c r="H14" s="250"/>
      <c r="I14" s="251"/>
      <c r="J14" s="268">
        <f>J12-J13</f>
        <v>15</v>
      </c>
      <c r="K14" s="269"/>
      <c r="L14" s="269"/>
      <c r="M14" s="270"/>
      <c r="N14" s="304"/>
      <c r="O14" s="128"/>
      <c r="P14" s="164"/>
      <c r="Q14" s="164"/>
      <c r="R14" s="164"/>
      <c r="S14" s="164"/>
      <c r="T14" s="164"/>
      <c r="U14" s="129"/>
    </row>
    <row r="15" spans="1:36" ht="15" customHeight="1">
      <c r="A15" s="249" t="s">
        <v>64</v>
      </c>
      <c r="B15" s="250"/>
      <c r="C15" s="251"/>
      <c r="D15" s="268">
        <v>19595.71</v>
      </c>
      <c r="E15" s="269"/>
      <c r="F15" s="270"/>
      <c r="G15" s="249" t="s">
        <v>63</v>
      </c>
      <c r="H15" s="250"/>
      <c r="I15" s="251"/>
      <c r="J15" s="271">
        <f>J11/D15</f>
        <v>0.26999991324631772</v>
      </c>
      <c r="K15" s="272"/>
      <c r="L15" s="272"/>
      <c r="M15" s="273"/>
      <c r="N15" s="304"/>
      <c r="O15" s="128"/>
      <c r="P15" s="164"/>
      <c r="Q15" s="164"/>
      <c r="R15" s="164"/>
      <c r="S15" s="164"/>
      <c r="T15" s="164"/>
      <c r="U15" s="129"/>
    </row>
    <row r="16" spans="1:36" ht="29.25" customHeight="1">
      <c r="A16" s="324" t="s">
        <v>181</v>
      </c>
      <c r="B16" s="325"/>
      <c r="C16" s="326"/>
      <c r="D16" s="276">
        <f>G42*100/11</f>
        <v>17084.272727272728</v>
      </c>
      <c r="E16" s="327"/>
      <c r="F16" s="313"/>
      <c r="G16" s="268"/>
      <c r="H16" s="269"/>
      <c r="I16" s="270"/>
      <c r="J16" s="271"/>
      <c r="K16" s="272"/>
      <c r="L16" s="272"/>
      <c r="M16" s="273"/>
      <c r="N16" s="304"/>
      <c r="O16" s="128"/>
      <c r="P16" s="164"/>
      <c r="Q16" s="164"/>
      <c r="R16" s="164"/>
      <c r="S16" s="164"/>
      <c r="T16" s="164"/>
      <c r="U16" s="129"/>
    </row>
    <row r="17" spans="1:21" ht="29.25" customHeight="1">
      <c r="A17" s="155" t="s">
        <v>8</v>
      </c>
      <c r="B17" s="155"/>
      <c r="C17" s="155"/>
      <c r="D17" s="156"/>
      <c r="E17" s="156"/>
      <c r="F17" s="156"/>
      <c r="G17" s="156"/>
      <c r="H17" s="156"/>
      <c r="I17" s="156"/>
      <c r="J17" s="156"/>
      <c r="K17" s="156"/>
      <c r="L17" s="156"/>
      <c r="M17" s="156"/>
      <c r="N17" s="305"/>
      <c r="O17" s="123"/>
      <c r="P17" s="267"/>
      <c r="Q17" s="267"/>
      <c r="R17" s="267"/>
      <c r="S17" s="267"/>
      <c r="T17" s="267"/>
      <c r="U17" s="124"/>
    </row>
    <row r="18" spans="1:21" ht="15.75">
      <c r="A18" s="153" t="s">
        <v>15</v>
      </c>
      <c r="B18" s="153"/>
      <c r="C18" s="153"/>
      <c r="D18" s="153"/>
      <c r="E18" s="153"/>
      <c r="F18" s="153"/>
      <c r="G18" s="153"/>
      <c r="H18" s="153"/>
      <c r="I18" s="153"/>
      <c r="J18" s="153"/>
      <c r="K18" s="153"/>
      <c r="L18" s="153"/>
      <c r="M18" s="153"/>
      <c r="N18" s="11"/>
      <c r="O18" s="126"/>
      <c r="P18" s="293"/>
      <c r="Q18" s="293"/>
      <c r="R18" s="293"/>
      <c r="S18" s="293"/>
      <c r="T18" s="293"/>
      <c r="U18" s="127"/>
    </row>
    <row r="19" spans="1:21" ht="15" customHeight="1">
      <c r="A19" s="172"/>
      <c r="B19" s="172"/>
      <c r="C19" s="141"/>
      <c r="D19" s="141"/>
      <c r="E19" s="141"/>
      <c r="F19" s="141"/>
      <c r="G19" s="136" t="s">
        <v>30</v>
      </c>
      <c r="H19" s="213" t="s">
        <v>31</v>
      </c>
      <c r="I19" s="209"/>
      <c r="J19" s="209"/>
      <c r="K19" s="209"/>
      <c r="L19" s="213" t="s">
        <v>32</v>
      </c>
      <c r="M19" s="209"/>
      <c r="N19" s="295"/>
      <c r="O19" s="121"/>
      <c r="P19" s="294"/>
      <c r="Q19" s="294"/>
      <c r="R19" s="294"/>
      <c r="S19" s="294"/>
      <c r="T19" s="294"/>
      <c r="U19" s="122"/>
    </row>
    <row r="20" spans="1:21">
      <c r="A20" s="172"/>
      <c r="B20" s="172"/>
      <c r="C20" s="141"/>
      <c r="D20" s="141"/>
      <c r="E20" s="141"/>
      <c r="F20" s="141"/>
      <c r="G20" s="136"/>
      <c r="H20" s="209"/>
      <c r="I20" s="209"/>
      <c r="J20" s="209"/>
      <c r="K20" s="209"/>
      <c r="L20" s="209"/>
      <c r="M20" s="209"/>
      <c r="N20" s="296"/>
      <c r="O20" s="128"/>
      <c r="P20" s="164"/>
      <c r="Q20" s="164"/>
      <c r="R20" s="164"/>
      <c r="S20" s="164"/>
      <c r="T20" s="164"/>
      <c r="U20" s="129"/>
    </row>
    <row r="21" spans="1:21" ht="30" customHeight="1">
      <c r="A21" s="172"/>
      <c r="B21" s="172"/>
      <c r="C21" s="141"/>
      <c r="D21" s="141"/>
      <c r="E21" s="141"/>
      <c r="F21" s="141"/>
      <c r="G21" s="136"/>
      <c r="H21" s="209"/>
      <c r="I21" s="209"/>
      <c r="J21" s="209"/>
      <c r="K21" s="209"/>
      <c r="L21" s="209"/>
      <c r="M21" s="209"/>
      <c r="N21" s="297"/>
      <c r="O21" s="123"/>
      <c r="P21" s="267"/>
      <c r="Q21" s="267"/>
      <c r="R21" s="267"/>
      <c r="S21" s="267"/>
      <c r="T21" s="267"/>
      <c r="U21" s="124"/>
    </row>
    <row r="22" spans="1:21" ht="15" customHeight="1">
      <c r="A22" s="150" t="s">
        <v>16</v>
      </c>
      <c r="B22" s="150"/>
      <c r="C22" s="142" t="s">
        <v>17</v>
      </c>
      <c r="D22" s="142"/>
      <c r="E22" s="142"/>
      <c r="F22" s="142"/>
      <c r="G22" s="43">
        <v>0</v>
      </c>
      <c r="H22" s="214">
        <f>$G22/$D$12*$D$13</f>
        <v>0</v>
      </c>
      <c r="I22" s="214"/>
      <c r="J22" s="214"/>
      <c r="K22" s="214"/>
      <c r="L22" s="214">
        <f>G22-H22</f>
        <v>0</v>
      </c>
      <c r="M22" s="214"/>
      <c r="N22" s="298"/>
      <c r="O22" s="121"/>
      <c r="P22" s="294"/>
      <c r="Q22" s="294"/>
      <c r="R22" s="294"/>
      <c r="S22" s="294"/>
      <c r="T22" s="294"/>
      <c r="U22" s="122"/>
    </row>
    <row r="23" spans="1:21" ht="15.75">
      <c r="A23" s="150"/>
      <c r="B23" s="150"/>
      <c r="C23" s="142" t="s">
        <v>18</v>
      </c>
      <c r="D23" s="142"/>
      <c r="E23" s="142"/>
      <c r="F23" s="142"/>
      <c r="G23" s="43">
        <v>0</v>
      </c>
      <c r="H23" s="214">
        <f t="shared" ref="H23:H38" si="0">$G23/$D$12*$D$13</f>
        <v>0</v>
      </c>
      <c r="I23" s="214"/>
      <c r="J23" s="214"/>
      <c r="K23" s="214"/>
      <c r="L23" s="214">
        <f t="shared" ref="L23:L38" si="1">G23-H23</f>
        <v>0</v>
      </c>
      <c r="M23" s="214"/>
      <c r="N23" s="299"/>
      <c r="O23" s="128"/>
      <c r="P23" s="164"/>
      <c r="Q23" s="164"/>
      <c r="R23" s="164"/>
      <c r="S23" s="164"/>
      <c r="T23" s="164"/>
      <c r="U23" s="129"/>
    </row>
    <row r="24" spans="1:21" ht="15.75">
      <c r="A24" s="150"/>
      <c r="B24" s="150"/>
      <c r="C24" s="142" t="s">
        <v>19</v>
      </c>
      <c r="D24" s="142"/>
      <c r="E24" s="142"/>
      <c r="F24" s="142"/>
      <c r="G24" s="43">
        <v>0</v>
      </c>
      <c r="H24" s="214">
        <f t="shared" si="0"/>
        <v>0</v>
      </c>
      <c r="I24" s="214"/>
      <c r="J24" s="214"/>
      <c r="K24" s="214"/>
      <c r="L24" s="214">
        <f t="shared" si="1"/>
        <v>0</v>
      </c>
      <c r="M24" s="214"/>
      <c r="N24" s="299"/>
      <c r="O24" s="128"/>
      <c r="P24" s="164"/>
      <c r="Q24" s="164"/>
      <c r="R24" s="164"/>
      <c r="S24" s="164"/>
      <c r="T24" s="164"/>
      <c r="U24" s="129"/>
    </row>
    <row r="25" spans="1:21" ht="15.75">
      <c r="A25" s="150"/>
      <c r="B25" s="150"/>
      <c r="C25" s="142" t="s">
        <v>20</v>
      </c>
      <c r="D25" s="142"/>
      <c r="E25" s="142"/>
      <c r="F25" s="142"/>
      <c r="G25" s="43">
        <v>0</v>
      </c>
      <c r="H25" s="214">
        <f t="shared" si="0"/>
        <v>0</v>
      </c>
      <c r="I25" s="214"/>
      <c r="J25" s="214"/>
      <c r="K25" s="214"/>
      <c r="L25" s="214">
        <f t="shared" si="1"/>
        <v>0</v>
      </c>
      <c r="M25" s="214"/>
      <c r="N25" s="299"/>
      <c r="O25" s="128"/>
      <c r="P25" s="164"/>
      <c r="Q25" s="164"/>
      <c r="R25" s="164"/>
      <c r="S25" s="164"/>
      <c r="T25" s="164"/>
      <c r="U25" s="129"/>
    </row>
    <row r="26" spans="1:21" ht="15.75">
      <c r="A26" s="150"/>
      <c r="B26" s="150"/>
      <c r="C26" s="142" t="s">
        <v>21</v>
      </c>
      <c r="D26" s="142"/>
      <c r="E26" s="142"/>
      <c r="F26" s="142"/>
      <c r="G26" s="43">
        <v>0</v>
      </c>
      <c r="H26" s="214">
        <f t="shared" si="0"/>
        <v>0</v>
      </c>
      <c r="I26" s="214"/>
      <c r="J26" s="214"/>
      <c r="K26" s="214"/>
      <c r="L26" s="214">
        <f t="shared" si="1"/>
        <v>0</v>
      </c>
      <c r="M26" s="214"/>
      <c r="N26" s="299"/>
      <c r="O26" s="128"/>
      <c r="P26" s="164"/>
      <c r="Q26" s="164"/>
      <c r="R26" s="164"/>
      <c r="S26" s="164"/>
      <c r="T26" s="164"/>
      <c r="U26" s="129"/>
    </row>
    <row r="27" spans="1:21" ht="15.75">
      <c r="A27" s="150"/>
      <c r="B27" s="150"/>
      <c r="C27" s="142" t="s">
        <v>100</v>
      </c>
      <c r="D27" s="142"/>
      <c r="E27" s="142"/>
      <c r="F27" s="142"/>
      <c r="G27" s="43">
        <v>1158.77</v>
      </c>
      <c r="H27" s="214">
        <f>G27</f>
        <v>1158.77</v>
      </c>
      <c r="I27" s="214"/>
      <c r="J27" s="214"/>
      <c r="K27" s="214"/>
      <c r="L27" s="214">
        <f t="shared" si="1"/>
        <v>0</v>
      </c>
      <c r="M27" s="214"/>
      <c r="N27" s="299"/>
      <c r="O27" s="128"/>
      <c r="P27" s="164"/>
      <c r="Q27" s="164"/>
      <c r="R27" s="164"/>
      <c r="S27" s="164"/>
      <c r="T27" s="164"/>
      <c r="U27" s="129"/>
    </row>
    <row r="28" spans="1:21" ht="15.75">
      <c r="A28" s="150"/>
      <c r="B28" s="150"/>
      <c r="C28" s="142" t="s">
        <v>101</v>
      </c>
      <c r="D28" s="142"/>
      <c r="E28" s="142"/>
      <c r="F28" s="142"/>
      <c r="G28" s="43">
        <v>637.25</v>
      </c>
      <c r="H28" s="214">
        <f>G28</f>
        <v>637.25</v>
      </c>
      <c r="I28" s="214"/>
      <c r="J28" s="214"/>
      <c r="K28" s="214"/>
      <c r="L28" s="214">
        <f t="shared" si="1"/>
        <v>0</v>
      </c>
      <c r="M28" s="214"/>
      <c r="N28" s="299"/>
      <c r="O28" s="128"/>
      <c r="P28" s="164"/>
      <c r="Q28" s="164"/>
      <c r="R28" s="164"/>
      <c r="S28" s="164"/>
      <c r="T28" s="164"/>
      <c r="U28" s="129"/>
    </row>
    <row r="29" spans="1:21" ht="15.75">
      <c r="A29" s="150"/>
      <c r="B29" s="150"/>
      <c r="C29" s="142" t="s">
        <v>107</v>
      </c>
      <c r="D29" s="142"/>
      <c r="E29" s="142"/>
      <c r="F29" s="142"/>
      <c r="G29" s="43">
        <v>0</v>
      </c>
      <c r="H29" s="214">
        <f>G29</f>
        <v>0</v>
      </c>
      <c r="I29" s="214"/>
      <c r="J29" s="214"/>
      <c r="K29" s="214"/>
      <c r="L29" s="214">
        <f t="shared" si="1"/>
        <v>0</v>
      </c>
      <c r="M29" s="214"/>
      <c r="N29" s="299"/>
      <c r="O29" s="128"/>
      <c r="P29" s="164"/>
      <c r="Q29" s="164"/>
      <c r="R29" s="164"/>
      <c r="S29" s="164"/>
      <c r="T29" s="164"/>
      <c r="U29" s="129"/>
    </row>
    <row r="30" spans="1:21" ht="15.75">
      <c r="A30" s="150"/>
      <c r="B30" s="150"/>
      <c r="C30" s="142" t="s">
        <v>22</v>
      </c>
      <c r="D30" s="142"/>
      <c r="E30" s="142"/>
      <c r="F30" s="142"/>
      <c r="G30" s="43">
        <v>0</v>
      </c>
      <c r="H30" s="214">
        <f>G30</f>
        <v>0</v>
      </c>
      <c r="I30" s="214"/>
      <c r="J30" s="214"/>
      <c r="K30" s="214"/>
      <c r="L30" s="214">
        <f t="shared" si="1"/>
        <v>0</v>
      </c>
      <c r="M30" s="214"/>
      <c r="N30" s="299"/>
      <c r="O30" s="128"/>
      <c r="P30" s="164"/>
      <c r="Q30" s="164"/>
      <c r="R30" s="164"/>
      <c r="S30" s="164"/>
      <c r="T30" s="164"/>
      <c r="U30" s="129"/>
    </row>
    <row r="31" spans="1:21" ht="15.75">
      <c r="A31" s="150"/>
      <c r="B31" s="150"/>
      <c r="C31" s="142" t="s">
        <v>23</v>
      </c>
      <c r="D31" s="142"/>
      <c r="E31" s="142"/>
      <c r="F31" s="142"/>
      <c r="G31" s="43">
        <v>0</v>
      </c>
      <c r="H31" s="214">
        <f t="shared" si="0"/>
        <v>0</v>
      </c>
      <c r="I31" s="214"/>
      <c r="J31" s="214"/>
      <c r="K31" s="214"/>
      <c r="L31" s="214">
        <f t="shared" si="1"/>
        <v>0</v>
      </c>
      <c r="M31" s="214"/>
      <c r="N31" s="299"/>
      <c r="O31" s="128"/>
      <c r="P31" s="164"/>
      <c r="Q31" s="164"/>
      <c r="R31" s="164"/>
      <c r="S31" s="164"/>
      <c r="T31" s="164"/>
      <c r="U31" s="129"/>
    </row>
    <row r="32" spans="1:21" ht="15.75">
      <c r="A32" s="150"/>
      <c r="B32" s="150"/>
      <c r="C32" s="142" t="s">
        <v>24</v>
      </c>
      <c r="D32" s="142"/>
      <c r="E32" s="142"/>
      <c r="F32" s="142"/>
      <c r="G32" s="43">
        <v>21987.5</v>
      </c>
      <c r="H32" s="214">
        <f t="shared" si="0"/>
        <v>10639.112903225807</v>
      </c>
      <c r="I32" s="214"/>
      <c r="J32" s="214"/>
      <c r="K32" s="214"/>
      <c r="L32" s="214">
        <f t="shared" si="1"/>
        <v>11348.387096774193</v>
      </c>
      <c r="M32" s="214"/>
      <c r="N32" s="299"/>
      <c r="O32" s="128"/>
      <c r="P32" s="164"/>
      <c r="Q32" s="164"/>
      <c r="R32" s="164"/>
      <c r="S32" s="164"/>
      <c r="T32" s="164"/>
      <c r="U32" s="129"/>
    </row>
    <row r="33" spans="1:25" ht="15.75">
      <c r="A33" s="150"/>
      <c r="B33" s="150"/>
      <c r="C33" s="142" t="s">
        <v>25</v>
      </c>
      <c r="D33" s="142"/>
      <c r="E33" s="142"/>
      <c r="F33" s="142"/>
      <c r="G33" s="43">
        <v>11457.67</v>
      </c>
      <c r="H33" s="214">
        <f t="shared" si="0"/>
        <v>5544.0338709677426</v>
      </c>
      <c r="I33" s="214"/>
      <c r="J33" s="214"/>
      <c r="K33" s="214"/>
      <c r="L33" s="214">
        <f t="shared" si="1"/>
        <v>5913.6361290322575</v>
      </c>
      <c r="M33" s="214"/>
      <c r="N33" s="299"/>
      <c r="O33" s="128"/>
      <c r="P33" s="164"/>
      <c r="Q33" s="164"/>
      <c r="R33" s="164"/>
      <c r="S33" s="164"/>
      <c r="T33" s="164"/>
      <c r="U33" s="129"/>
    </row>
    <row r="34" spans="1:25" ht="15.75">
      <c r="A34" s="150"/>
      <c r="B34" s="150"/>
      <c r="C34" s="142" t="s">
        <v>26</v>
      </c>
      <c r="D34" s="142"/>
      <c r="E34" s="142"/>
      <c r="F34" s="142"/>
      <c r="G34" s="43">
        <v>0</v>
      </c>
      <c r="H34" s="214">
        <f t="shared" si="0"/>
        <v>0</v>
      </c>
      <c r="I34" s="214"/>
      <c r="J34" s="214"/>
      <c r="K34" s="214"/>
      <c r="L34" s="214">
        <f t="shared" si="1"/>
        <v>0</v>
      </c>
      <c r="M34" s="214"/>
      <c r="N34" s="299"/>
      <c r="O34" s="128"/>
      <c r="P34" s="164"/>
      <c r="Q34" s="164"/>
      <c r="R34" s="164"/>
      <c r="S34" s="164"/>
      <c r="T34" s="164"/>
      <c r="U34" s="129"/>
    </row>
    <row r="35" spans="1:25" ht="15.75">
      <c r="A35" s="150"/>
      <c r="B35" s="150"/>
      <c r="C35" s="142" t="s">
        <v>27</v>
      </c>
      <c r="D35" s="142"/>
      <c r="E35" s="142"/>
      <c r="F35" s="142"/>
      <c r="G35" s="43">
        <v>0</v>
      </c>
      <c r="H35" s="214">
        <f t="shared" si="0"/>
        <v>0</v>
      </c>
      <c r="I35" s="214"/>
      <c r="J35" s="214"/>
      <c r="K35" s="214"/>
      <c r="L35" s="214">
        <f t="shared" si="1"/>
        <v>0</v>
      </c>
      <c r="M35" s="214"/>
      <c r="N35" s="299"/>
      <c r="O35" s="128"/>
      <c r="P35" s="164"/>
      <c r="Q35" s="164"/>
      <c r="R35" s="164"/>
      <c r="S35" s="164"/>
      <c r="T35" s="164"/>
      <c r="U35" s="129"/>
    </row>
    <row r="36" spans="1:25" ht="15.75">
      <c r="A36" s="150"/>
      <c r="B36" s="150"/>
      <c r="C36" s="142" t="s">
        <v>28</v>
      </c>
      <c r="D36" s="142"/>
      <c r="E36" s="142"/>
      <c r="F36" s="142"/>
      <c r="G36" s="43">
        <v>0</v>
      </c>
      <c r="H36" s="214">
        <f t="shared" si="0"/>
        <v>0</v>
      </c>
      <c r="I36" s="214"/>
      <c r="J36" s="214"/>
      <c r="K36" s="214"/>
      <c r="L36" s="214">
        <f t="shared" si="1"/>
        <v>0</v>
      </c>
      <c r="M36" s="214"/>
      <c r="N36" s="299"/>
      <c r="O36" s="128"/>
      <c r="P36" s="164"/>
      <c r="Q36" s="164"/>
      <c r="R36" s="164"/>
      <c r="S36" s="164"/>
      <c r="T36" s="164"/>
      <c r="U36" s="129"/>
    </row>
    <row r="37" spans="1:25" ht="15.75">
      <c r="A37" s="150"/>
      <c r="B37" s="150"/>
      <c r="C37" s="142" t="s">
        <v>51</v>
      </c>
      <c r="D37" s="142"/>
      <c r="E37" s="142"/>
      <c r="F37" s="142"/>
      <c r="G37" s="43">
        <v>8138.89</v>
      </c>
      <c r="H37" s="214">
        <f t="shared" si="0"/>
        <v>3938.1725806451614</v>
      </c>
      <c r="I37" s="214"/>
      <c r="J37" s="214"/>
      <c r="K37" s="214"/>
      <c r="L37" s="214">
        <f t="shared" si="1"/>
        <v>4200.717419354839</v>
      </c>
      <c r="M37" s="214"/>
      <c r="N37" s="299"/>
      <c r="O37" s="128"/>
      <c r="P37" s="164"/>
      <c r="Q37" s="164"/>
      <c r="R37" s="164"/>
      <c r="S37" s="164"/>
      <c r="T37" s="164"/>
      <c r="U37" s="129"/>
    </row>
    <row r="38" spans="1:25" ht="15.75">
      <c r="A38" s="150"/>
      <c r="B38" s="150"/>
      <c r="C38" s="142" t="s">
        <v>104</v>
      </c>
      <c r="D38" s="142"/>
      <c r="E38" s="142"/>
      <c r="F38" s="142"/>
      <c r="G38" s="43">
        <v>0</v>
      </c>
      <c r="H38" s="214">
        <f t="shared" si="0"/>
        <v>0</v>
      </c>
      <c r="I38" s="214"/>
      <c r="J38" s="214"/>
      <c r="K38" s="214"/>
      <c r="L38" s="214">
        <f t="shared" si="1"/>
        <v>0</v>
      </c>
      <c r="M38" s="214"/>
      <c r="N38" s="300"/>
      <c r="O38" s="128"/>
      <c r="P38" s="164"/>
      <c r="Q38" s="164"/>
      <c r="R38" s="164"/>
      <c r="S38" s="164"/>
      <c r="T38" s="164"/>
      <c r="U38" s="129"/>
    </row>
    <row r="39" spans="1:25" ht="18.75">
      <c r="A39" s="274" t="s">
        <v>33</v>
      </c>
      <c r="B39" s="275"/>
      <c r="C39" s="268"/>
      <c r="D39" s="269"/>
      <c r="E39" s="269"/>
      <c r="F39" s="270"/>
      <c r="G39" s="43">
        <f>SUM(G22:G38)</f>
        <v>43380.08</v>
      </c>
      <c r="H39" s="276">
        <f>SUM(H22:K38)</f>
        <v>21917.33935483871</v>
      </c>
      <c r="I39" s="269"/>
      <c r="J39" s="269"/>
      <c r="K39" s="270"/>
      <c r="L39" s="260">
        <f>G39-H39</f>
        <v>21462.740645161291</v>
      </c>
      <c r="M39" s="260"/>
      <c r="N39" s="20">
        <v>1</v>
      </c>
      <c r="O39" s="128"/>
      <c r="P39" s="164"/>
      <c r="Q39" s="164"/>
      <c r="R39" s="164"/>
      <c r="S39" s="164"/>
      <c r="T39" s="164"/>
      <c r="U39" s="129"/>
    </row>
    <row r="40" spans="1:25" ht="15.75">
      <c r="A40" s="153" t="s">
        <v>39</v>
      </c>
      <c r="B40" s="153"/>
      <c r="C40" s="153"/>
      <c r="D40" s="153"/>
      <c r="E40" s="153"/>
      <c r="F40" s="153"/>
      <c r="G40" s="153"/>
      <c r="H40" s="153"/>
      <c r="I40" s="153"/>
      <c r="J40" s="153"/>
      <c r="K40" s="153"/>
      <c r="L40" s="153"/>
      <c r="M40" s="153"/>
      <c r="N40" s="11"/>
      <c r="O40" s="123"/>
      <c r="P40" s="267"/>
      <c r="Q40" s="267"/>
      <c r="R40" s="267"/>
      <c r="S40" s="267"/>
      <c r="T40" s="267"/>
      <c r="U40" s="124"/>
    </row>
    <row r="41" spans="1:25" ht="89.25" customHeight="1">
      <c r="A41" s="172"/>
      <c r="B41" s="172"/>
      <c r="C41" s="277" t="s">
        <v>35</v>
      </c>
      <c r="D41" s="278"/>
      <c r="E41" s="278"/>
      <c r="F41" s="279"/>
      <c r="G41" s="48" t="s">
        <v>36</v>
      </c>
      <c r="H41" s="280" t="s">
        <v>37</v>
      </c>
      <c r="I41" s="281"/>
      <c r="J41" s="281"/>
      <c r="K41" s="282"/>
      <c r="L41" s="280" t="s">
        <v>38</v>
      </c>
      <c r="M41" s="282"/>
      <c r="N41" s="52"/>
      <c r="O41" s="48" t="s">
        <v>74</v>
      </c>
      <c r="P41" s="48" t="s">
        <v>73</v>
      </c>
      <c r="Q41" s="48" t="s">
        <v>126</v>
      </c>
      <c r="R41" s="48" t="s">
        <v>127</v>
      </c>
      <c r="S41" s="48" t="s">
        <v>61</v>
      </c>
      <c r="T41" s="48" t="s">
        <v>110</v>
      </c>
      <c r="U41" s="346">
        <v>2</v>
      </c>
    </row>
    <row r="42" spans="1:25" ht="15" customHeight="1">
      <c r="A42" s="150" t="s">
        <v>105</v>
      </c>
      <c r="B42" s="150"/>
      <c r="C42" s="210" t="s">
        <v>93</v>
      </c>
      <c r="D42" s="210"/>
      <c r="E42" s="210"/>
      <c r="F42" s="210"/>
      <c r="G42" s="49">
        <v>1879.27</v>
      </c>
      <c r="H42" s="283">
        <f>$G42/$J$12*$J$13</f>
        <v>939.63499999999999</v>
      </c>
      <c r="I42" s="284"/>
      <c r="J42" s="284"/>
      <c r="K42" s="285"/>
      <c r="L42" s="283">
        <f>G42-H42</f>
        <v>939.63499999999999</v>
      </c>
      <c r="M42" s="285"/>
      <c r="N42" s="298"/>
      <c r="O42" s="328">
        <f>D16/J12*J14</f>
        <v>8542.136363636364</v>
      </c>
      <c r="P42" s="349">
        <f>O42/100*12</f>
        <v>1025.0563636363636</v>
      </c>
      <c r="Q42" s="349">
        <f>H42+H43+P42</f>
        <v>2605.3513636363637</v>
      </c>
      <c r="R42" s="349">
        <f>H44+H45</f>
        <v>1195.895</v>
      </c>
      <c r="S42" s="349">
        <f>(L42+L43)-(P42)</f>
        <v>555.23863636363649</v>
      </c>
      <c r="T42" s="331">
        <f>L44+L45</f>
        <v>1195.895</v>
      </c>
      <c r="U42" s="347"/>
    </row>
    <row r="43" spans="1:25" ht="15.75">
      <c r="A43" s="150"/>
      <c r="B43" s="150"/>
      <c r="C43" s="210" t="s">
        <v>92</v>
      </c>
      <c r="D43" s="210"/>
      <c r="E43" s="210"/>
      <c r="F43" s="210"/>
      <c r="G43" s="49">
        <v>1281.32</v>
      </c>
      <c r="H43" s="283">
        <f t="shared" ref="H43:H45" si="2">$G43/$J$12*$J$13</f>
        <v>640.66</v>
      </c>
      <c r="I43" s="284"/>
      <c r="J43" s="284"/>
      <c r="K43" s="285"/>
      <c r="L43" s="283">
        <f t="shared" ref="L43:L45" si="3">G43-H43</f>
        <v>640.66</v>
      </c>
      <c r="M43" s="285"/>
      <c r="N43" s="299"/>
      <c r="O43" s="329"/>
      <c r="P43" s="350"/>
      <c r="Q43" s="350"/>
      <c r="R43" s="350"/>
      <c r="S43" s="350"/>
      <c r="T43" s="332"/>
      <c r="U43" s="347"/>
    </row>
    <row r="44" spans="1:25" ht="15" customHeight="1">
      <c r="A44" s="150"/>
      <c r="B44" s="150"/>
      <c r="C44" s="210" t="s">
        <v>94</v>
      </c>
      <c r="D44" s="210"/>
      <c r="E44" s="210"/>
      <c r="F44" s="210"/>
      <c r="G44" s="49">
        <v>1537.58</v>
      </c>
      <c r="H44" s="283">
        <f t="shared" si="2"/>
        <v>768.79</v>
      </c>
      <c r="I44" s="284"/>
      <c r="J44" s="284"/>
      <c r="K44" s="285"/>
      <c r="L44" s="283">
        <f t="shared" si="3"/>
        <v>768.79</v>
      </c>
      <c r="M44" s="285"/>
      <c r="N44" s="299"/>
      <c r="O44" s="329"/>
      <c r="P44" s="350"/>
      <c r="Q44" s="350"/>
      <c r="R44" s="350"/>
      <c r="S44" s="350"/>
      <c r="T44" s="332"/>
      <c r="U44" s="347"/>
      <c r="V44" s="10"/>
      <c r="W44" s="10"/>
      <c r="X44" s="10"/>
      <c r="Y44" s="10"/>
    </row>
    <row r="45" spans="1:25" ht="15" customHeight="1">
      <c r="A45" s="150"/>
      <c r="B45" s="150"/>
      <c r="C45" s="210" t="s">
        <v>91</v>
      </c>
      <c r="D45" s="210"/>
      <c r="E45" s="210"/>
      <c r="F45" s="210"/>
      <c r="G45" s="49">
        <v>854.21</v>
      </c>
      <c r="H45" s="283">
        <f t="shared" si="2"/>
        <v>427.10500000000002</v>
      </c>
      <c r="I45" s="284"/>
      <c r="J45" s="284"/>
      <c r="K45" s="285"/>
      <c r="L45" s="283">
        <f t="shared" si="3"/>
        <v>427.10500000000002</v>
      </c>
      <c r="M45" s="285"/>
      <c r="N45" s="299"/>
      <c r="O45" s="330"/>
      <c r="P45" s="351"/>
      <c r="Q45" s="351"/>
      <c r="R45" s="351"/>
      <c r="S45" s="351"/>
      <c r="T45" s="333"/>
      <c r="U45" s="348"/>
      <c r="V45" s="10"/>
      <c r="W45" s="10"/>
      <c r="X45" s="10"/>
      <c r="Y45" s="10"/>
    </row>
    <row r="46" spans="1:25" ht="15.75">
      <c r="A46" s="150"/>
      <c r="B46" s="150"/>
      <c r="C46" s="306"/>
      <c r="D46" s="307"/>
      <c r="E46" s="307"/>
      <c r="F46" s="308"/>
      <c r="G46" s="49"/>
      <c r="H46" s="283"/>
      <c r="I46" s="284"/>
      <c r="J46" s="284"/>
      <c r="K46" s="285"/>
      <c r="L46" s="283"/>
      <c r="M46" s="285"/>
      <c r="N46" s="300"/>
      <c r="O46" s="121"/>
      <c r="P46" s="294"/>
      <c r="Q46" s="294"/>
      <c r="R46" s="294"/>
      <c r="S46" s="294"/>
      <c r="T46" s="294"/>
      <c r="U46" s="122"/>
    </row>
    <row r="47" spans="1:25" ht="15.75">
      <c r="A47" s="274" t="s">
        <v>33</v>
      </c>
      <c r="B47" s="275"/>
      <c r="C47" s="287"/>
      <c r="D47" s="288"/>
      <c r="E47" s="288"/>
      <c r="F47" s="289"/>
      <c r="G47" s="49"/>
      <c r="H47" s="283"/>
      <c r="I47" s="284"/>
      <c r="J47" s="284"/>
      <c r="K47" s="285"/>
      <c r="L47" s="283">
        <f>SUM(L42:M45)</f>
        <v>2776.19</v>
      </c>
      <c r="M47" s="285"/>
      <c r="N47" s="12"/>
      <c r="O47" s="128"/>
      <c r="P47" s="164"/>
      <c r="Q47" s="164"/>
      <c r="R47" s="164"/>
      <c r="S47" s="164"/>
      <c r="T47" s="164"/>
      <c r="U47" s="129"/>
    </row>
    <row r="48" spans="1:25" ht="15.75">
      <c r="A48" s="153" t="s">
        <v>44</v>
      </c>
      <c r="B48" s="153"/>
      <c r="C48" s="153"/>
      <c r="D48" s="153"/>
      <c r="E48" s="153"/>
      <c r="F48" s="153"/>
      <c r="G48" s="153"/>
      <c r="H48" s="153"/>
      <c r="I48" s="153"/>
      <c r="J48" s="153"/>
      <c r="K48" s="153"/>
      <c r="L48" s="153"/>
      <c r="M48" s="153"/>
      <c r="N48" s="12"/>
      <c r="O48" s="128"/>
      <c r="P48" s="164"/>
      <c r="Q48" s="164"/>
      <c r="R48" s="164"/>
      <c r="S48" s="164"/>
      <c r="T48" s="164"/>
      <c r="U48" s="129"/>
    </row>
    <row r="49" spans="1:21" ht="15" customHeight="1">
      <c r="A49" s="150" t="s">
        <v>45</v>
      </c>
      <c r="B49" s="150"/>
      <c r="C49" s="170" t="s">
        <v>46</v>
      </c>
      <c r="D49" s="170"/>
      <c r="E49" s="170"/>
      <c r="F49" s="170"/>
      <c r="G49" s="172" t="s">
        <v>47</v>
      </c>
      <c r="H49" s="314" t="s">
        <v>65</v>
      </c>
      <c r="I49" s="315"/>
      <c r="J49" s="314" t="s">
        <v>106</v>
      </c>
      <c r="K49" s="315"/>
      <c r="L49" s="172" t="s">
        <v>48</v>
      </c>
      <c r="M49" s="172"/>
      <c r="N49" s="301"/>
      <c r="O49" s="128"/>
      <c r="P49" s="164"/>
      <c r="Q49" s="164"/>
      <c r="R49" s="164"/>
      <c r="S49" s="164"/>
      <c r="T49" s="164"/>
      <c r="U49" s="129"/>
    </row>
    <row r="50" spans="1:21" ht="48" customHeight="1">
      <c r="A50" s="150"/>
      <c r="B50" s="150"/>
      <c r="C50" s="170"/>
      <c r="D50" s="170"/>
      <c r="E50" s="170"/>
      <c r="F50" s="170"/>
      <c r="G50" s="172"/>
      <c r="H50" s="316"/>
      <c r="I50" s="317"/>
      <c r="J50" s="316"/>
      <c r="K50" s="317"/>
      <c r="L50" s="172"/>
      <c r="M50" s="172"/>
      <c r="N50" s="302"/>
      <c r="O50" s="128"/>
      <c r="P50" s="164"/>
      <c r="Q50" s="164"/>
      <c r="R50" s="164"/>
      <c r="S50" s="164"/>
      <c r="T50" s="164"/>
      <c r="U50" s="129"/>
    </row>
    <row r="51" spans="1:21" ht="15.75" customHeight="1">
      <c r="A51" s="150"/>
      <c r="B51" s="150"/>
      <c r="C51" s="155" t="s">
        <v>49</v>
      </c>
      <c r="D51" s="155"/>
      <c r="E51" s="155"/>
      <c r="F51" s="155"/>
      <c r="G51" s="1">
        <v>3010.38</v>
      </c>
      <c r="H51" s="339">
        <f>H32-(H44+H45)</f>
        <v>9443.2179032258064</v>
      </c>
      <c r="I51" s="341"/>
      <c r="J51" s="339">
        <f>(H51*J15)-D11</f>
        <v>269.2080146370422</v>
      </c>
      <c r="K51" s="341"/>
      <c r="L51" s="194">
        <f>IF(G51&lt;=0,G51,G51-J51)</f>
        <v>2741.1719853629579</v>
      </c>
      <c r="M51" s="194"/>
      <c r="N51" s="298"/>
      <c r="O51" s="128"/>
      <c r="P51" s="164"/>
      <c r="Q51" s="164"/>
      <c r="R51" s="164"/>
      <c r="S51" s="164"/>
      <c r="T51" s="164"/>
      <c r="U51" s="129"/>
    </row>
    <row r="52" spans="1:21" ht="17.25" customHeight="1">
      <c r="A52" s="150"/>
      <c r="B52" s="150"/>
      <c r="C52" s="155" t="s">
        <v>50</v>
      </c>
      <c r="D52" s="155"/>
      <c r="E52" s="155"/>
      <c r="F52" s="155"/>
      <c r="G52" s="1">
        <v>213.81</v>
      </c>
      <c r="H52" s="339"/>
      <c r="I52" s="341"/>
      <c r="J52" s="339">
        <f>G52</f>
        <v>213.81</v>
      </c>
      <c r="K52" s="341"/>
      <c r="L52" s="194">
        <f>G52-J52</f>
        <v>0</v>
      </c>
      <c r="M52" s="194"/>
      <c r="N52" s="300"/>
      <c r="O52" s="128"/>
      <c r="P52" s="164"/>
      <c r="Q52" s="164"/>
      <c r="R52" s="164"/>
      <c r="S52" s="164"/>
      <c r="T52" s="164"/>
      <c r="U52" s="129"/>
    </row>
    <row r="53" spans="1:21" ht="18.75">
      <c r="A53" s="158" t="s">
        <v>33</v>
      </c>
      <c r="B53" s="158"/>
      <c r="C53" s="156"/>
      <c r="D53" s="156"/>
      <c r="E53" s="156"/>
      <c r="F53" s="156"/>
      <c r="G53" s="1"/>
      <c r="H53" s="194"/>
      <c r="I53" s="194"/>
      <c r="J53" s="194"/>
      <c r="K53" s="194"/>
      <c r="L53" s="195">
        <f>SUM(L51+L52)</f>
        <v>2741.1719853629579</v>
      </c>
      <c r="M53" s="195"/>
      <c r="N53" s="20">
        <v>3</v>
      </c>
      <c r="O53" s="128"/>
      <c r="P53" s="164"/>
      <c r="Q53" s="164"/>
      <c r="R53" s="164"/>
      <c r="S53" s="164"/>
      <c r="T53" s="164"/>
      <c r="U53" s="129"/>
    </row>
    <row r="54" spans="1:21" ht="18.75" customHeight="1">
      <c r="A54" s="153" t="s">
        <v>102</v>
      </c>
      <c r="B54" s="153"/>
      <c r="C54" s="153"/>
      <c r="D54" s="153"/>
      <c r="E54" s="153"/>
      <c r="F54" s="153"/>
      <c r="G54" s="153"/>
      <c r="H54" s="153"/>
      <c r="I54" s="153"/>
      <c r="J54" s="153"/>
      <c r="K54" s="153"/>
      <c r="L54" s="153"/>
      <c r="M54" s="153"/>
      <c r="N54" s="41"/>
      <c r="O54" s="128"/>
      <c r="P54" s="164"/>
      <c r="Q54" s="164"/>
      <c r="R54" s="164"/>
      <c r="S54" s="164"/>
      <c r="T54" s="164"/>
      <c r="U54" s="129"/>
    </row>
    <row r="55" spans="1:21">
      <c r="A55" s="150" t="s">
        <v>103</v>
      </c>
      <c r="B55" s="150"/>
      <c r="C55" s="256" t="s">
        <v>72</v>
      </c>
      <c r="D55" s="257"/>
      <c r="E55" s="257"/>
      <c r="F55" s="257"/>
      <c r="G55" s="171">
        <f>L39-(T42+L53)</f>
        <v>17525.673659798333</v>
      </c>
      <c r="H55" s="171"/>
      <c r="I55" s="171"/>
      <c r="J55" s="171"/>
      <c r="K55" s="171"/>
      <c r="L55" s="171"/>
      <c r="M55" s="171"/>
      <c r="N55" s="196"/>
      <c r="O55" s="128"/>
      <c r="P55" s="164"/>
      <c r="Q55" s="164"/>
      <c r="R55" s="164"/>
      <c r="S55" s="164"/>
      <c r="T55" s="164"/>
      <c r="U55" s="129"/>
    </row>
    <row r="56" spans="1:21">
      <c r="A56" s="150"/>
      <c r="B56" s="150"/>
      <c r="C56" s="257"/>
      <c r="D56" s="257"/>
      <c r="E56" s="257"/>
      <c r="F56" s="257"/>
      <c r="G56" s="171"/>
      <c r="H56" s="171"/>
      <c r="I56" s="171"/>
      <c r="J56" s="171"/>
      <c r="K56" s="171"/>
      <c r="L56" s="171"/>
      <c r="M56" s="171"/>
      <c r="N56" s="197"/>
      <c r="O56" s="123"/>
      <c r="P56" s="267"/>
      <c r="Q56" s="267"/>
      <c r="R56" s="267"/>
      <c r="S56" s="267"/>
      <c r="T56" s="267"/>
      <c r="U56" s="124"/>
    </row>
    <row r="59" spans="1:21" ht="43.5" customHeight="1">
      <c r="A59" s="238" t="s">
        <v>182</v>
      </c>
      <c r="B59" s="238"/>
      <c r="C59" s="238"/>
      <c r="D59" s="238"/>
      <c r="F59" s="239" t="s">
        <v>183</v>
      </c>
      <c r="G59" s="239"/>
      <c r="H59" s="239"/>
      <c r="I59" s="239"/>
      <c r="J59" s="239"/>
      <c r="L59" s="192" t="s">
        <v>186</v>
      </c>
      <c r="M59" s="192"/>
      <c r="N59" s="192"/>
      <c r="O59" s="192"/>
    </row>
    <row r="60" spans="1:21">
      <c r="A60" s="163" t="s">
        <v>54</v>
      </c>
      <c r="B60" s="163"/>
      <c r="C60" s="163"/>
      <c r="D60" s="93">
        <f>H32</f>
        <v>10639.112903225807</v>
      </c>
      <c r="F60" s="163" t="s">
        <v>65</v>
      </c>
      <c r="G60" s="163"/>
      <c r="H60" s="163"/>
      <c r="I60" s="163"/>
      <c r="J60" s="93">
        <f>D15/D12*D13</f>
        <v>9481.7951612903234</v>
      </c>
    </row>
    <row r="61" spans="1:21">
      <c r="A61" s="163" t="s">
        <v>55</v>
      </c>
      <c r="B61" s="163"/>
      <c r="C61" s="163"/>
      <c r="D61" s="93">
        <f>H44+H45</f>
        <v>1195.895</v>
      </c>
      <c r="F61" s="163" t="s">
        <v>66</v>
      </c>
      <c r="G61" s="163"/>
      <c r="H61" s="163"/>
      <c r="I61" s="163"/>
      <c r="J61" s="93">
        <f>(J60*J15)-D11</f>
        <v>279.62387096774228</v>
      </c>
    </row>
    <row r="62" spans="1:21" ht="37.5">
      <c r="A62" s="163" t="s">
        <v>56</v>
      </c>
      <c r="B62" s="163"/>
      <c r="C62" s="163"/>
      <c r="D62" s="93">
        <f>D60-D61</f>
        <v>9443.2179032258064</v>
      </c>
      <c r="F62" s="163" t="s">
        <v>67</v>
      </c>
      <c r="G62" s="163"/>
      <c r="H62" s="163"/>
      <c r="I62" s="163"/>
      <c r="J62" s="95">
        <f>IF(J61&lt;=0,G51,G51-J61)</f>
        <v>2730.7561290322578</v>
      </c>
      <c r="K62" s="99" t="s">
        <v>184</v>
      </c>
    </row>
    <row r="63" spans="1:21">
      <c r="A63" s="163" t="s">
        <v>57</v>
      </c>
      <c r="B63" s="163"/>
      <c r="C63" s="163"/>
      <c r="D63" s="94">
        <v>0.27</v>
      </c>
      <c r="F63" s="164"/>
      <c r="G63" s="164"/>
      <c r="H63" s="164"/>
      <c r="I63" s="5"/>
    </row>
    <row r="64" spans="1:21">
      <c r="A64" s="163" t="s">
        <v>58</v>
      </c>
      <c r="B64" s="163"/>
      <c r="C64" s="163"/>
      <c r="D64" s="93">
        <f>(D62*D63)-D11</f>
        <v>269.20883387096774</v>
      </c>
      <c r="F64" s="164"/>
      <c r="G64" s="164"/>
      <c r="H64" s="164"/>
      <c r="I64" s="4"/>
    </row>
    <row r="65" spans="1:9" ht="30">
      <c r="A65" s="163" t="s">
        <v>59</v>
      </c>
      <c r="B65" s="163"/>
      <c r="C65" s="163"/>
      <c r="D65" s="95">
        <f>IF(D64&lt;=0,G51,G51-D64)</f>
        <v>2741.1711661290324</v>
      </c>
      <c r="E65" s="97" t="s">
        <v>185</v>
      </c>
      <c r="F65" s="164"/>
      <c r="G65" s="164"/>
      <c r="H65" s="164"/>
      <c r="I65" s="4"/>
    </row>
  </sheetData>
  <mergeCells count="199">
    <mergeCell ref="J51:K51"/>
    <mergeCell ref="H52:I52"/>
    <mergeCell ref="J52:K52"/>
    <mergeCell ref="A63:C63"/>
    <mergeCell ref="F63:H63"/>
    <mergeCell ref="A64:C64"/>
    <mergeCell ref="F64:H64"/>
    <mergeCell ref="A65:C65"/>
    <mergeCell ref="F65:H65"/>
    <mergeCell ref="A60:C60"/>
    <mergeCell ref="F60:I60"/>
    <mergeCell ref="A61:C61"/>
    <mergeCell ref="F61:I61"/>
    <mergeCell ref="A62:C62"/>
    <mergeCell ref="F62:I62"/>
    <mergeCell ref="A55:B56"/>
    <mergeCell ref="C55:F56"/>
    <mergeCell ref="G55:M56"/>
    <mergeCell ref="L59:O59"/>
    <mergeCell ref="U41:U45"/>
    <mergeCell ref="A42:B46"/>
    <mergeCell ref="C42:F42"/>
    <mergeCell ref="H42:K42"/>
    <mergeCell ref="N55:N56"/>
    <mergeCell ref="A59:D59"/>
    <mergeCell ref="F59:J59"/>
    <mergeCell ref="C52:F52"/>
    <mergeCell ref="L52:M52"/>
    <mergeCell ref="A53:B53"/>
    <mergeCell ref="C53:F53"/>
    <mergeCell ref="H53:K53"/>
    <mergeCell ref="L53:M53"/>
    <mergeCell ref="A49:B52"/>
    <mergeCell ref="C49:F50"/>
    <mergeCell ref="G49:G50"/>
    <mergeCell ref="L49:M50"/>
    <mergeCell ref="N49:N50"/>
    <mergeCell ref="C51:F51"/>
    <mergeCell ref="L51:M51"/>
    <mergeCell ref="N51:N52"/>
    <mergeCell ref="H49:I50"/>
    <mergeCell ref="J49:K50"/>
    <mergeCell ref="H51:I51"/>
    <mergeCell ref="A48:M48"/>
    <mergeCell ref="S42:S45"/>
    <mergeCell ref="T42:T45"/>
    <mergeCell ref="C43:F43"/>
    <mergeCell ref="H43:K43"/>
    <mergeCell ref="L43:M43"/>
    <mergeCell ref="C44:F44"/>
    <mergeCell ref="H44:K44"/>
    <mergeCell ref="L44:M44"/>
    <mergeCell ref="C45:F45"/>
    <mergeCell ref="H45:K45"/>
    <mergeCell ref="L42:M42"/>
    <mergeCell ref="N42:N46"/>
    <mergeCell ref="O42:O45"/>
    <mergeCell ref="P42:P45"/>
    <mergeCell ref="Q42:Q45"/>
    <mergeCell ref="R42:R45"/>
    <mergeCell ref="L45:M45"/>
    <mergeCell ref="C46:F46"/>
    <mergeCell ref="H46:K46"/>
    <mergeCell ref="L46:M46"/>
    <mergeCell ref="O46:U56"/>
    <mergeCell ref="A47:B47"/>
    <mergeCell ref="C47:F47"/>
    <mergeCell ref="H47:K47"/>
    <mergeCell ref="L47:M47"/>
    <mergeCell ref="C38:F38"/>
    <mergeCell ref="H38:K38"/>
    <mergeCell ref="L38:M38"/>
    <mergeCell ref="A39:B39"/>
    <mergeCell ref="C39:F39"/>
    <mergeCell ref="H39:K39"/>
    <mergeCell ref="L39:M39"/>
    <mergeCell ref="A40:M40"/>
    <mergeCell ref="A41:B41"/>
    <mergeCell ref="C41:F41"/>
    <mergeCell ref="H41:K41"/>
    <mergeCell ref="L41:M41"/>
    <mergeCell ref="C37:F37"/>
    <mergeCell ref="H37:K37"/>
    <mergeCell ref="L37:M37"/>
    <mergeCell ref="C35:F35"/>
    <mergeCell ref="H35:K35"/>
    <mergeCell ref="L35:M35"/>
    <mergeCell ref="C36:F36"/>
    <mergeCell ref="H36:K36"/>
    <mergeCell ref="L36:M36"/>
    <mergeCell ref="C33:F33"/>
    <mergeCell ref="H33:K33"/>
    <mergeCell ref="L33:M33"/>
    <mergeCell ref="C34:F34"/>
    <mergeCell ref="H34:K34"/>
    <mergeCell ref="L34:M34"/>
    <mergeCell ref="C31:F31"/>
    <mergeCell ref="H31:K31"/>
    <mergeCell ref="L31:M31"/>
    <mergeCell ref="C32:F32"/>
    <mergeCell ref="H32:K32"/>
    <mergeCell ref="L32:M32"/>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A7:C7"/>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W1:X1"/>
    <mergeCell ref="O5:U17"/>
    <mergeCell ref="A1:U1"/>
    <mergeCell ref="A54:M54"/>
    <mergeCell ref="A3:U3"/>
    <mergeCell ref="A4:M4"/>
    <mergeCell ref="N4:N17"/>
    <mergeCell ref="O4:U4"/>
    <mergeCell ref="A5:C5"/>
    <mergeCell ref="D5:F5"/>
    <mergeCell ref="G5:I5"/>
    <mergeCell ref="J5:M5"/>
    <mergeCell ref="A8:C8"/>
    <mergeCell ref="D8:F8"/>
    <mergeCell ref="G8:I8"/>
    <mergeCell ref="J8:M8"/>
    <mergeCell ref="A9:C9"/>
    <mergeCell ref="D9:F9"/>
    <mergeCell ref="G9:I9"/>
    <mergeCell ref="J9:M9"/>
    <mergeCell ref="A6:C6"/>
    <mergeCell ref="D6:F6"/>
    <mergeCell ref="G6:I6"/>
    <mergeCell ref="J6:M6"/>
  </mergeCells>
  <hyperlinks>
    <hyperlink ref="W1:X1" location="İÇİNDEKİLER!A1" display="İÇİNDEKİLER" xr:uid="{00000000-0004-0000-0F00-000000000000}"/>
  </hyperlinks>
  <pageMargins left="0.7" right="0.7" top="0.75" bottom="0.75" header="0.3" footer="0.3"/>
  <pageSetup paperSize="9" orientation="portrait" horizontalDpi="4294967294" verticalDpi="4294967294"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K65"/>
  <sheetViews>
    <sheetView topLeftCell="H34" zoomScale="80" zoomScaleNormal="80" workbookViewId="0">
      <selection activeCell="O47" sqref="O47:U56"/>
    </sheetView>
  </sheetViews>
  <sheetFormatPr defaultColWidth="9.140625" defaultRowHeight="15"/>
  <cols>
    <col min="3" max="3" width="17.28515625" customWidth="1"/>
    <col min="4" max="4" width="11.7109375" customWidth="1"/>
    <col min="7" max="7" width="11.140625" customWidth="1"/>
    <col min="13" max="14" width="6.85546875" customWidth="1"/>
    <col min="15" max="15" width="21.28515625" customWidth="1"/>
    <col min="16" max="16" width="26.5703125" customWidth="1"/>
    <col min="17" max="17" width="15.28515625" customWidth="1"/>
    <col min="18" max="18" width="15.42578125" customWidth="1"/>
    <col min="19" max="19" width="19.42578125" customWidth="1"/>
    <col min="20" max="20" width="26.42578125" customWidth="1"/>
    <col min="21" max="22" width="6" customWidth="1"/>
    <col min="23" max="23" width="11.28515625" customWidth="1"/>
    <col min="24" max="24" width="9.140625" customWidth="1"/>
    <col min="25" max="26" width="6" customWidth="1"/>
  </cols>
  <sheetData>
    <row r="1" spans="1:37" ht="33.950000000000003" customHeight="1" thickBot="1">
      <c r="A1" s="366" t="s">
        <v>152</v>
      </c>
      <c r="B1" s="367"/>
      <c r="C1" s="367"/>
      <c r="D1" s="367"/>
      <c r="E1" s="367"/>
      <c r="F1" s="367"/>
      <c r="G1" s="367"/>
      <c r="H1" s="367"/>
      <c r="I1" s="367"/>
      <c r="J1" s="367"/>
      <c r="K1" s="367"/>
      <c r="L1" s="367"/>
      <c r="M1" s="367"/>
      <c r="N1" s="367"/>
      <c r="O1" s="367"/>
      <c r="P1" s="367"/>
      <c r="Q1" s="367"/>
      <c r="R1" s="367"/>
      <c r="S1" s="367"/>
      <c r="T1" s="367"/>
      <c r="U1" s="368"/>
      <c r="V1" s="42"/>
      <c r="W1" s="114" t="s">
        <v>175</v>
      </c>
      <c r="X1" s="114"/>
      <c r="Y1" s="42"/>
      <c r="Z1" s="42"/>
      <c r="AA1" s="42"/>
      <c r="AB1" s="42"/>
      <c r="AC1" s="42"/>
      <c r="AD1" s="42"/>
      <c r="AE1" s="42"/>
      <c r="AF1" s="42"/>
      <c r="AG1" s="42"/>
      <c r="AH1" s="42"/>
      <c r="AI1" s="42"/>
      <c r="AJ1" s="42"/>
      <c r="AK1" s="42"/>
    </row>
    <row r="2" spans="1:37" ht="33.950000000000003" customHeight="1" thickBot="1">
      <c r="A2" s="366" t="s">
        <v>153</v>
      </c>
      <c r="B2" s="367"/>
      <c r="C2" s="367"/>
      <c r="D2" s="367"/>
      <c r="E2" s="367"/>
      <c r="F2" s="367"/>
      <c r="G2" s="367"/>
      <c r="H2" s="367"/>
      <c r="I2" s="367"/>
      <c r="J2" s="367"/>
      <c r="K2" s="367"/>
      <c r="L2" s="367"/>
      <c r="M2" s="367"/>
      <c r="N2" s="367"/>
      <c r="O2" s="367"/>
      <c r="P2" s="367"/>
      <c r="Q2" s="367"/>
      <c r="R2" s="367"/>
      <c r="S2" s="367"/>
      <c r="T2" s="367"/>
      <c r="U2" s="368"/>
      <c r="V2" s="42"/>
      <c r="W2" s="42"/>
      <c r="X2" s="42"/>
      <c r="Y2" s="42"/>
      <c r="Z2" s="42"/>
      <c r="AA2" s="42"/>
      <c r="AB2" s="42"/>
      <c r="AC2" s="42"/>
      <c r="AD2" s="42"/>
      <c r="AE2" s="42"/>
      <c r="AF2" s="42"/>
      <c r="AG2" s="42"/>
      <c r="AH2" s="42"/>
      <c r="AI2" s="42"/>
      <c r="AJ2" s="42"/>
      <c r="AK2" s="42"/>
    </row>
    <row r="3" spans="1:37" ht="23.25">
      <c r="A3" s="65"/>
      <c r="B3" s="65"/>
      <c r="C3" s="65"/>
      <c r="D3" s="65"/>
      <c r="E3" s="65"/>
      <c r="F3" s="65"/>
      <c r="G3" s="65"/>
      <c r="H3" s="65"/>
      <c r="I3" s="65"/>
      <c r="J3" s="65"/>
      <c r="K3" s="65"/>
      <c r="L3" s="65"/>
      <c r="M3" s="65"/>
      <c r="N3" s="65"/>
      <c r="O3" s="65"/>
      <c r="P3" s="65"/>
      <c r="Q3" s="65"/>
      <c r="R3" s="65"/>
      <c r="S3" s="65"/>
      <c r="T3" s="65"/>
      <c r="U3" s="65"/>
      <c r="V3" s="42"/>
      <c r="W3" s="42"/>
      <c r="X3" s="42"/>
      <c r="Y3" s="42"/>
      <c r="Z3" s="42"/>
      <c r="AA3" s="42"/>
      <c r="AB3" s="42"/>
      <c r="AC3" s="42"/>
      <c r="AD3" s="42"/>
      <c r="AE3" s="42"/>
      <c r="AF3" s="42"/>
      <c r="AG3" s="42"/>
      <c r="AH3" s="42"/>
      <c r="AI3" s="42"/>
      <c r="AJ3" s="42"/>
      <c r="AK3" s="42"/>
    </row>
    <row r="4" spans="1:37" ht="28.5" customHeight="1">
      <c r="A4" s="216" t="s">
        <v>0</v>
      </c>
      <c r="B4" s="217"/>
      <c r="C4" s="217"/>
      <c r="D4" s="217"/>
      <c r="E4" s="217"/>
      <c r="F4" s="217"/>
      <c r="G4" s="217"/>
      <c r="H4" s="217"/>
      <c r="I4" s="217"/>
      <c r="J4" s="217"/>
      <c r="K4" s="217"/>
      <c r="L4" s="217"/>
      <c r="M4" s="217"/>
      <c r="N4" s="217"/>
      <c r="O4" s="217"/>
      <c r="P4" s="217"/>
      <c r="Q4" s="217"/>
      <c r="R4" s="217"/>
      <c r="S4" s="217"/>
      <c r="T4" s="217"/>
      <c r="U4" s="218"/>
    </row>
    <row r="5" spans="1:37" ht="18.75">
      <c r="A5" s="139" t="s">
        <v>1</v>
      </c>
      <c r="B5" s="139"/>
      <c r="C5" s="139"/>
      <c r="D5" s="139"/>
      <c r="E5" s="139"/>
      <c r="F5" s="139"/>
      <c r="G5" s="139"/>
      <c r="H5" s="139"/>
      <c r="I5" s="139"/>
      <c r="J5" s="139"/>
      <c r="K5" s="139"/>
      <c r="L5" s="139"/>
      <c r="M5" s="139"/>
      <c r="N5" s="303"/>
      <c r="O5" s="219"/>
      <c r="P5" s="219"/>
      <c r="Q5" s="219"/>
      <c r="R5" s="219"/>
      <c r="S5" s="219"/>
      <c r="T5" s="219"/>
      <c r="U5" s="219"/>
    </row>
    <row r="6" spans="1:37" ht="15" customHeight="1">
      <c r="A6" s="140" t="s">
        <v>2</v>
      </c>
      <c r="B6" s="140"/>
      <c r="C6" s="140"/>
      <c r="D6" s="141"/>
      <c r="E6" s="141"/>
      <c r="F6" s="141"/>
      <c r="G6" s="142" t="s">
        <v>3</v>
      </c>
      <c r="H6" s="142"/>
      <c r="I6" s="142"/>
      <c r="J6" s="141"/>
      <c r="K6" s="141"/>
      <c r="L6" s="141"/>
      <c r="M6" s="141"/>
      <c r="N6" s="304"/>
      <c r="O6" s="128"/>
      <c r="P6" s="164"/>
      <c r="Q6" s="164"/>
      <c r="R6" s="164"/>
      <c r="S6" s="164"/>
      <c r="T6" s="164"/>
      <c r="U6" s="129"/>
    </row>
    <row r="7" spans="1:37" ht="15" customHeight="1">
      <c r="A7" s="142" t="s">
        <v>4</v>
      </c>
      <c r="B7" s="142"/>
      <c r="C7" s="142"/>
      <c r="D7" s="141"/>
      <c r="E7" s="141"/>
      <c r="F7" s="141"/>
      <c r="G7" s="142" t="s">
        <v>3</v>
      </c>
      <c r="H7" s="142"/>
      <c r="I7" s="142"/>
      <c r="J7" s="141"/>
      <c r="K7" s="141"/>
      <c r="L7" s="141"/>
      <c r="M7" s="141"/>
      <c r="N7" s="304"/>
      <c r="O7" s="128"/>
      <c r="P7" s="164"/>
      <c r="Q7" s="164"/>
      <c r="R7" s="164"/>
      <c r="S7" s="164"/>
      <c r="T7" s="164"/>
      <c r="U7" s="129"/>
    </row>
    <row r="8" spans="1:37" ht="15" customHeight="1">
      <c r="A8" s="142" t="s">
        <v>5</v>
      </c>
      <c r="B8" s="142"/>
      <c r="C8" s="142"/>
      <c r="D8" s="141"/>
      <c r="E8" s="141"/>
      <c r="F8" s="141"/>
      <c r="G8" s="142" t="s">
        <v>9</v>
      </c>
      <c r="H8" s="142"/>
      <c r="I8" s="142"/>
      <c r="J8" s="141"/>
      <c r="K8" s="141"/>
      <c r="L8" s="141"/>
      <c r="M8" s="141"/>
      <c r="N8" s="304"/>
      <c r="O8" s="128"/>
      <c r="P8" s="164"/>
      <c r="Q8" s="164"/>
      <c r="R8" s="164"/>
      <c r="S8" s="164"/>
      <c r="T8" s="164"/>
      <c r="U8" s="129"/>
    </row>
    <row r="9" spans="1:37" ht="15" customHeight="1">
      <c r="A9" s="142" t="s">
        <v>6</v>
      </c>
      <c r="B9" s="142"/>
      <c r="C9" s="142"/>
      <c r="D9" s="141"/>
      <c r="E9" s="141"/>
      <c r="F9" s="141"/>
      <c r="G9" s="142" t="s">
        <v>10</v>
      </c>
      <c r="H9" s="142"/>
      <c r="I9" s="142"/>
      <c r="J9" s="141"/>
      <c r="K9" s="141"/>
      <c r="L9" s="141"/>
      <c r="M9" s="141"/>
      <c r="N9" s="304"/>
      <c r="O9" s="128"/>
      <c r="P9" s="164"/>
      <c r="Q9" s="164"/>
      <c r="R9" s="164"/>
      <c r="S9" s="164"/>
      <c r="T9" s="164"/>
      <c r="U9" s="129"/>
    </row>
    <row r="10" spans="1:37" ht="15" customHeight="1">
      <c r="A10" s="142" t="s">
        <v>7</v>
      </c>
      <c r="B10" s="142"/>
      <c r="C10" s="142"/>
      <c r="D10" s="141"/>
      <c r="E10" s="141"/>
      <c r="F10" s="141"/>
      <c r="G10" s="142" t="s">
        <v>11</v>
      </c>
      <c r="H10" s="142"/>
      <c r="I10" s="142"/>
      <c r="J10" s="147">
        <v>45261</v>
      </c>
      <c r="K10" s="141"/>
      <c r="L10" s="141"/>
      <c r="M10" s="141"/>
      <c r="N10" s="304"/>
      <c r="O10" s="128"/>
      <c r="P10" s="164"/>
      <c r="Q10" s="164"/>
      <c r="R10" s="164"/>
      <c r="S10" s="164"/>
      <c r="T10" s="164"/>
      <c r="U10" s="129"/>
    </row>
    <row r="11" spans="1:37" ht="15" customHeight="1">
      <c r="A11" s="142" t="s">
        <v>12</v>
      </c>
      <c r="B11" s="142"/>
      <c r="C11" s="142"/>
      <c r="D11" s="148">
        <v>45289</v>
      </c>
      <c r="E11" s="141"/>
      <c r="F11" s="141"/>
      <c r="G11" s="142" t="s">
        <v>13</v>
      </c>
      <c r="H11" s="142"/>
      <c r="I11" s="142"/>
      <c r="J11" s="141"/>
      <c r="K11" s="141"/>
      <c r="L11" s="141"/>
      <c r="M11" s="141"/>
      <c r="N11" s="304"/>
      <c r="O11" s="128"/>
      <c r="P11" s="164"/>
      <c r="Q11" s="164"/>
      <c r="R11" s="164"/>
      <c r="S11" s="164"/>
      <c r="T11" s="164"/>
      <c r="U11" s="129"/>
    </row>
    <row r="12" spans="1:37" ht="15" customHeight="1">
      <c r="A12" s="142" t="s">
        <v>14</v>
      </c>
      <c r="B12" s="142"/>
      <c r="C12" s="142"/>
      <c r="D12" s="141">
        <v>2280.46</v>
      </c>
      <c r="E12" s="141"/>
      <c r="F12" s="141"/>
      <c r="G12" s="142" t="s">
        <v>40</v>
      </c>
      <c r="H12" s="142"/>
      <c r="I12" s="142"/>
      <c r="J12" s="141">
        <f>G51+D12</f>
        <v>5290.84</v>
      </c>
      <c r="K12" s="141"/>
      <c r="L12" s="141"/>
      <c r="M12" s="141"/>
      <c r="N12" s="304"/>
      <c r="O12" s="128"/>
      <c r="P12" s="164"/>
      <c r="Q12" s="164"/>
      <c r="R12" s="164"/>
      <c r="S12" s="164"/>
      <c r="T12" s="164"/>
      <c r="U12" s="129"/>
    </row>
    <row r="13" spans="1:37" ht="15" customHeight="1">
      <c r="A13" s="249" t="s">
        <v>41</v>
      </c>
      <c r="B13" s="250"/>
      <c r="C13" s="251"/>
      <c r="D13" s="268">
        <v>31</v>
      </c>
      <c r="E13" s="269"/>
      <c r="F13" s="270"/>
      <c r="G13" s="249" t="s">
        <v>42</v>
      </c>
      <c r="H13" s="250"/>
      <c r="I13" s="251"/>
      <c r="J13" s="268">
        <v>30</v>
      </c>
      <c r="K13" s="269"/>
      <c r="L13" s="269"/>
      <c r="M13" s="270"/>
      <c r="N13" s="304"/>
      <c r="O13" s="128"/>
      <c r="P13" s="164"/>
      <c r="Q13" s="164"/>
      <c r="R13" s="164"/>
      <c r="S13" s="164"/>
      <c r="T13" s="164"/>
      <c r="U13" s="129"/>
    </row>
    <row r="14" spans="1:37" ht="15" customHeight="1">
      <c r="A14" s="249" t="s">
        <v>43</v>
      </c>
      <c r="B14" s="250"/>
      <c r="C14" s="251"/>
      <c r="D14" s="268">
        <v>15</v>
      </c>
      <c r="E14" s="269"/>
      <c r="F14" s="270"/>
      <c r="G14" s="249" t="s">
        <v>43</v>
      </c>
      <c r="H14" s="250"/>
      <c r="I14" s="251"/>
      <c r="J14" s="268">
        <f>D14</f>
        <v>15</v>
      </c>
      <c r="K14" s="269"/>
      <c r="L14" s="269"/>
      <c r="M14" s="270"/>
      <c r="N14" s="304"/>
      <c r="O14" s="128"/>
      <c r="P14" s="164"/>
      <c r="Q14" s="164"/>
      <c r="R14" s="164"/>
      <c r="S14" s="164"/>
      <c r="T14" s="164"/>
      <c r="U14" s="129"/>
    </row>
    <row r="15" spans="1:37" ht="15" customHeight="1">
      <c r="A15" s="249" t="s">
        <v>69</v>
      </c>
      <c r="B15" s="250"/>
      <c r="C15" s="251"/>
      <c r="D15" s="268">
        <f>D13-D14</f>
        <v>16</v>
      </c>
      <c r="E15" s="269"/>
      <c r="F15" s="270"/>
      <c r="G15" s="249" t="s">
        <v>69</v>
      </c>
      <c r="H15" s="250"/>
      <c r="I15" s="251"/>
      <c r="J15" s="268">
        <f>J13-J14</f>
        <v>15</v>
      </c>
      <c r="K15" s="269"/>
      <c r="L15" s="269"/>
      <c r="M15" s="270"/>
      <c r="N15" s="304"/>
      <c r="O15" s="128"/>
      <c r="P15" s="164"/>
      <c r="Q15" s="164"/>
      <c r="R15" s="164"/>
      <c r="S15" s="164"/>
      <c r="T15" s="164"/>
      <c r="U15" s="129"/>
    </row>
    <row r="16" spans="1:37" ht="15" customHeight="1">
      <c r="A16" s="249" t="s">
        <v>64</v>
      </c>
      <c r="B16" s="250"/>
      <c r="C16" s="251"/>
      <c r="D16" s="268">
        <v>19595.71</v>
      </c>
      <c r="E16" s="269"/>
      <c r="F16" s="270"/>
      <c r="G16" s="249" t="s">
        <v>63</v>
      </c>
      <c r="H16" s="250"/>
      <c r="I16" s="251"/>
      <c r="J16" s="271">
        <f>J12/D16</f>
        <v>0.26999991324631772</v>
      </c>
      <c r="K16" s="272"/>
      <c r="L16" s="272"/>
      <c r="M16" s="273"/>
      <c r="N16" s="304"/>
      <c r="O16" s="128"/>
      <c r="P16" s="164"/>
      <c r="Q16" s="164"/>
      <c r="R16" s="164"/>
      <c r="S16" s="164"/>
      <c r="T16" s="164"/>
      <c r="U16" s="129"/>
    </row>
    <row r="17" spans="1:21" ht="29.25" customHeight="1">
      <c r="A17" s="324" t="s">
        <v>181</v>
      </c>
      <c r="B17" s="325"/>
      <c r="C17" s="326"/>
      <c r="D17" s="276">
        <f>G43*100/11</f>
        <v>17084.272727272728</v>
      </c>
      <c r="E17" s="327"/>
      <c r="F17" s="313"/>
      <c r="G17" s="268"/>
      <c r="H17" s="269"/>
      <c r="I17" s="270"/>
      <c r="J17" s="271"/>
      <c r="K17" s="272"/>
      <c r="L17" s="272"/>
      <c r="M17" s="273"/>
      <c r="N17" s="304"/>
      <c r="O17" s="17"/>
      <c r="P17" s="19"/>
      <c r="Q17" s="19"/>
      <c r="R17" s="19"/>
      <c r="S17" s="19"/>
      <c r="T17" s="19"/>
      <c r="U17" s="18"/>
    </row>
    <row r="18" spans="1:21" ht="29.25" customHeight="1">
      <c r="A18" s="142" t="s">
        <v>8</v>
      </c>
      <c r="B18" s="142"/>
      <c r="C18" s="142"/>
      <c r="D18" s="141"/>
      <c r="E18" s="141"/>
      <c r="F18" s="141"/>
      <c r="G18" s="141"/>
      <c r="H18" s="141"/>
      <c r="I18" s="141"/>
      <c r="J18" s="141"/>
      <c r="K18" s="141"/>
      <c r="L18" s="141"/>
      <c r="M18" s="141"/>
      <c r="N18" s="305"/>
      <c r="O18" s="21"/>
      <c r="P18" s="23"/>
      <c r="Q18" s="23"/>
      <c r="R18" s="23"/>
      <c r="S18" s="23"/>
      <c r="T18" s="23"/>
      <c r="U18" s="22"/>
    </row>
    <row r="19" spans="1:21" ht="15.75">
      <c r="A19" s="153" t="s">
        <v>15</v>
      </c>
      <c r="B19" s="153"/>
      <c r="C19" s="153"/>
      <c r="D19" s="153"/>
      <c r="E19" s="153"/>
      <c r="F19" s="153"/>
      <c r="G19" s="153"/>
      <c r="H19" s="153"/>
      <c r="I19" s="153"/>
      <c r="J19" s="153"/>
      <c r="K19" s="153"/>
      <c r="L19" s="153"/>
      <c r="M19" s="153"/>
      <c r="N19" s="11"/>
      <c r="O19" s="126"/>
      <c r="P19" s="293"/>
      <c r="Q19" s="293"/>
      <c r="R19" s="293"/>
      <c r="S19" s="293"/>
      <c r="T19" s="293"/>
      <c r="U19" s="127"/>
    </row>
    <row r="20" spans="1:21" ht="15" customHeight="1">
      <c r="A20" s="172"/>
      <c r="B20" s="172"/>
      <c r="C20" s="215"/>
      <c r="D20" s="215"/>
      <c r="E20" s="215"/>
      <c r="F20" s="215"/>
      <c r="G20" s="136" t="s">
        <v>30</v>
      </c>
      <c r="H20" s="172" t="s">
        <v>31</v>
      </c>
      <c r="I20" s="170"/>
      <c r="J20" s="170"/>
      <c r="K20" s="170"/>
      <c r="L20" s="172" t="s">
        <v>32</v>
      </c>
      <c r="M20" s="170"/>
      <c r="N20" s="295"/>
      <c r="O20" s="121"/>
      <c r="P20" s="294"/>
      <c r="Q20" s="294"/>
      <c r="R20" s="294"/>
      <c r="S20" s="294"/>
      <c r="T20" s="294"/>
      <c r="U20" s="122"/>
    </row>
    <row r="21" spans="1:21">
      <c r="A21" s="172"/>
      <c r="B21" s="172"/>
      <c r="C21" s="215"/>
      <c r="D21" s="215"/>
      <c r="E21" s="215"/>
      <c r="F21" s="215"/>
      <c r="G21" s="136"/>
      <c r="H21" s="170"/>
      <c r="I21" s="170"/>
      <c r="J21" s="170"/>
      <c r="K21" s="170"/>
      <c r="L21" s="170"/>
      <c r="M21" s="170"/>
      <c r="N21" s="296"/>
      <c r="O21" s="128"/>
      <c r="P21" s="164"/>
      <c r="Q21" s="164"/>
      <c r="R21" s="164"/>
      <c r="S21" s="164"/>
      <c r="T21" s="164"/>
      <c r="U21" s="129"/>
    </row>
    <row r="22" spans="1:21" ht="30" customHeight="1">
      <c r="A22" s="172"/>
      <c r="B22" s="172"/>
      <c r="C22" s="215"/>
      <c r="D22" s="215"/>
      <c r="E22" s="215"/>
      <c r="F22" s="215"/>
      <c r="G22" s="136"/>
      <c r="H22" s="170"/>
      <c r="I22" s="170"/>
      <c r="J22" s="170"/>
      <c r="K22" s="170"/>
      <c r="L22" s="170"/>
      <c r="M22" s="170"/>
      <c r="N22" s="297"/>
      <c r="O22" s="123"/>
      <c r="P22" s="267"/>
      <c r="Q22" s="267"/>
      <c r="R22" s="267"/>
      <c r="S22" s="267"/>
      <c r="T22" s="267"/>
      <c r="U22" s="124"/>
    </row>
    <row r="23" spans="1:21" ht="15" customHeight="1">
      <c r="A23" s="150" t="s">
        <v>16</v>
      </c>
      <c r="B23" s="150"/>
      <c r="C23" s="142" t="s">
        <v>17</v>
      </c>
      <c r="D23" s="142"/>
      <c r="E23" s="142"/>
      <c r="F23" s="142"/>
      <c r="G23" s="43">
        <v>0</v>
      </c>
      <c r="H23" s="214">
        <f>$G23/$D$13*$D$14</f>
        <v>0</v>
      </c>
      <c r="I23" s="214"/>
      <c r="J23" s="214"/>
      <c r="K23" s="214"/>
      <c r="L23" s="214">
        <f>G23-H23</f>
        <v>0</v>
      </c>
      <c r="M23" s="214"/>
      <c r="N23" s="298"/>
      <c r="O23" s="121"/>
      <c r="P23" s="294"/>
      <c r="Q23" s="294"/>
      <c r="R23" s="294"/>
      <c r="S23" s="294"/>
      <c r="T23" s="294"/>
      <c r="U23" s="122"/>
    </row>
    <row r="24" spans="1:21" ht="15.75">
      <c r="A24" s="150"/>
      <c r="B24" s="150"/>
      <c r="C24" s="142" t="s">
        <v>18</v>
      </c>
      <c r="D24" s="142"/>
      <c r="E24" s="142"/>
      <c r="F24" s="142"/>
      <c r="G24" s="43">
        <v>0</v>
      </c>
      <c r="H24" s="214">
        <f t="shared" ref="H24:H39" si="0">$G24/$D$13*$D$14</f>
        <v>0</v>
      </c>
      <c r="I24" s="214"/>
      <c r="J24" s="214"/>
      <c r="K24" s="214"/>
      <c r="L24" s="214">
        <f t="shared" ref="L24:L39" si="1">G24-H24</f>
        <v>0</v>
      </c>
      <c r="M24" s="214"/>
      <c r="N24" s="299"/>
      <c r="O24" s="128"/>
      <c r="P24" s="164"/>
      <c r="Q24" s="164"/>
      <c r="R24" s="164"/>
      <c r="S24" s="164"/>
      <c r="T24" s="164"/>
      <c r="U24" s="129"/>
    </row>
    <row r="25" spans="1:21" ht="15.75">
      <c r="A25" s="150"/>
      <c r="B25" s="150"/>
      <c r="C25" s="142" t="s">
        <v>19</v>
      </c>
      <c r="D25" s="142"/>
      <c r="E25" s="142"/>
      <c r="F25" s="142"/>
      <c r="G25" s="43">
        <v>0</v>
      </c>
      <c r="H25" s="214">
        <f t="shared" si="0"/>
        <v>0</v>
      </c>
      <c r="I25" s="214"/>
      <c r="J25" s="214"/>
      <c r="K25" s="214"/>
      <c r="L25" s="214">
        <f t="shared" si="1"/>
        <v>0</v>
      </c>
      <c r="M25" s="214"/>
      <c r="N25" s="299"/>
      <c r="O25" s="128"/>
      <c r="P25" s="164"/>
      <c r="Q25" s="164"/>
      <c r="R25" s="164"/>
      <c r="S25" s="164"/>
      <c r="T25" s="164"/>
      <c r="U25" s="129"/>
    </row>
    <row r="26" spans="1:21" ht="15.75">
      <c r="A26" s="150"/>
      <c r="B26" s="150"/>
      <c r="C26" s="142" t="s">
        <v>20</v>
      </c>
      <c r="D26" s="142"/>
      <c r="E26" s="142"/>
      <c r="F26" s="142"/>
      <c r="G26" s="43">
        <v>0</v>
      </c>
      <c r="H26" s="214">
        <f t="shared" si="0"/>
        <v>0</v>
      </c>
      <c r="I26" s="214"/>
      <c r="J26" s="214"/>
      <c r="K26" s="214"/>
      <c r="L26" s="214">
        <f t="shared" si="1"/>
        <v>0</v>
      </c>
      <c r="M26" s="214"/>
      <c r="N26" s="299"/>
      <c r="O26" s="128"/>
      <c r="P26" s="164"/>
      <c r="Q26" s="164"/>
      <c r="R26" s="164"/>
      <c r="S26" s="164"/>
      <c r="T26" s="164"/>
      <c r="U26" s="129"/>
    </row>
    <row r="27" spans="1:21" ht="15.75">
      <c r="A27" s="150"/>
      <c r="B27" s="150"/>
      <c r="C27" s="142" t="s">
        <v>21</v>
      </c>
      <c r="D27" s="142"/>
      <c r="E27" s="142"/>
      <c r="F27" s="142"/>
      <c r="G27" s="43">
        <v>0</v>
      </c>
      <c r="H27" s="214">
        <f t="shared" si="0"/>
        <v>0</v>
      </c>
      <c r="I27" s="214"/>
      <c r="J27" s="214"/>
      <c r="K27" s="214"/>
      <c r="L27" s="214">
        <f t="shared" si="1"/>
        <v>0</v>
      </c>
      <c r="M27" s="214"/>
      <c r="N27" s="299"/>
      <c r="O27" s="128"/>
      <c r="P27" s="164"/>
      <c r="Q27" s="164"/>
      <c r="R27" s="164"/>
      <c r="S27" s="164"/>
      <c r="T27" s="164"/>
      <c r="U27" s="129"/>
    </row>
    <row r="28" spans="1:21" ht="15.75">
      <c r="A28" s="150"/>
      <c r="B28" s="150"/>
      <c r="C28" s="142" t="s">
        <v>100</v>
      </c>
      <c r="D28" s="142"/>
      <c r="E28" s="142"/>
      <c r="F28" s="142"/>
      <c r="G28" s="43">
        <v>1158.77</v>
      </c>
      <c r="H28" s="214">
        <f>G28</f>
        <v>1158.77</v>
      </c>
      <c r="I28" s="214"/>
      <c r="J28" s="214"/>
      <c r="K28" s="214"/>
      <c r="L28" s="214">
        <f t="shared" si="1"/>
        <v>0</v>
      </c>
      <c r="M28" s="214"/>
      <c r="N28" s="299"/>
      <c r="O28" s="128"/>
      <c r="P28" s="164"/>
      <c r="Q28" s="164"/>
      <c r="R28" s="164"/>
      <c r="S28" s="164"/>
      <c r="T28" s="164"/>
      <c r="U28" s="129"/>
    </row>
    <row r="29" spans="1:21" ht="15.75">
      <c r="A29" s="150"/>
      <c r="B29" s="150"/>
      <c r="C29" s="142" t="s">
        <v>101</v>
      </c>
      <c r="D29" s="142"/>
      <c r="E29" s="142"/>
      <c r="F29" s="142"/>
      <c r="G29" s="43">
        <v>637.25</v>
      </c>
      <c r="H29" s="214">
        <f>G29</f>
        <v>637.25</v>
      </c>
      <c r="I29" s="214"/>
      <c r="J29" s="214"/>
      <c r="K29" s="214"/>
      <c r="L29" s="214">
        <f t="shared" si="1"/>
        <v>0</v>
      </c>
      <c r="M29" s="214"/>
      <c r="N29" s="299"/>
      <c r="O29" s="128"/>
      <c r="P29" s="164"/>
      <c r="Q29" s="164"/>
      <c r="R29" s="164"/>
      <c r="S29" s="164"/>
      <c r="T29" s="164"/>
      <c r="U29" s="129"/>
    </row>
    <row r="30" spans="1:21" ht="15.75">
      <c r="A30" s="150"/>
      <c r="B30" s="150"/>
      <c r="C30" s="142" t="s">
        <v>107</v>
      </c>
      <c r="D30" s="142"/>
      <c r="E30" s="142"/>
      <c r="F30" s="142"/>
      <c r="G30" s="43">
        <v>0</v>
      </c>
      <c r="H30" s="214">
        <f>G30</f>
        <v>0</v>
      </c>
      <c r="I30" s="214"/>
      <c r="J30" s="214"/>
      <c r="K30" s="214"/>
      <c r="L30" s="214">
        <f t="shared" si="1"/>
        <v>0</v>
      </c>
      <c r="M30" s="214"/>
      <c r="N30" s="299"/>
      <c r="O30" s="128"/>
      <c r="P30" s="164"/>
      <c r="Q30" s="164"/>
      <c r="R30" s="164"/>
      <c r="S30" s="164"/>
      <c r="T30" s="164"/>
      <c r="U30" s="129"/>
    </row>
    <row r="31" spans="1:21" ht="15.75">
      <c r="A31" s="150"/>
      <c r="B31" s="150"/>
      <c r="C31" s="142" t="s">
        <v>22</v>
      </c>
      <c r="D31" s="142"/>
      <c r="E31" s="142"/>
      <c r="F31" s="142"/>
      <c r="G31" s="43">
        <v>0</v>
      </c>
      <c r="H31" s="214">
        <f>G31</f>
        <v>0</v>
      </c>
      <c r="I31" s="214"/>
      <c r="J31" s="214"/>
      <c r="K31" s="214"/>
      <c r="L31" s="214">
        <f t="shared" si="1"/>
        <v>0</v>
      </c>
      <c r="M31" s="214"/>
      <c r="N31" s="299"/>
      <c r="O31" s="128"/>
      <c r="P31" s="164"/>
      <c r="Q31" s="164"/>
      <c r="R31" s="164"/>
      <c r="S31" s="164"/>
      <c r="T31" s="164"/>
      <c r="U31" s="129"/>
    </row>
    <row r="32" spans="1:21" ht="15.75">
      <c r="A32" s="150"/>
      <c r="B32" s="150"/>
      <c r="C32" s="142" t="s">
        <v>23</v>
      </c>
      <c r="D32" s="142"/>
      <c r="E32" s="142"/>
      <c r="F32" s="142"/>
      <c r="G32" s="43">
        <v>0</v>
      </c>
      <c r="H32" s="214">
        <f t="shared" si="0"/>
        <v>0</v>
      </c>
      <c r="I32" s="214"/>
      <c r="J32" s="214"/>
      <c r="K32" s="214"/>
      <c r="L32" s="214">
        <f t="shared" si="1"/>
        <v>0</v>
      </c>
      <c r="M32" s="214"/>
      <c r="N32" s="299"/>
      <c r="O32" s="128"/>
      <c r="P32" s="164"/>
      <c r="Q32" s="164"/>
      <c r="R32" s="164"/>
      <c r="S32" s="164"/>
      <c r="T32" s="164"/>
      <c r="U32" s="129"/>
    </row>
    <row r="33" spans="1:26" ht="15.75">
      <c r="A33" s="150"/>
      <c r="B33" s="150"/>
      <c r="C33" s="142" t="s">
        <v>24</v>
      </c>
      <c r="D33" s="142"/>
      <c r="E33" s="142"/>
      <c r="F33" s="142"/>
      <c r="G33" s="43">
        <v>21987.5</v>
      </c>
      <c r="H33" s="214">
        <f t="shared" si="0"/>
        <v>10639.112903225807</v>
      </c>
      <c r="I33" s="214"/>
      <c r="J33" s="214"/>
      <c r="K33" s="214"/>
      <c r="L33" s="214">
        <f t="shared" si="1"/>
        <v>11348.387096774193</v>
      </c>
      <c r="M33" s="214"/>
      <c r="N33" s="299"/>
      <c r="O33" s="128"/>
      <c r="P33" s="164"/>
      <c r="Q33" s="164"/>
      <c r="R33" s="164"/>
      <c r="S33" s="164"/>
      <c r="T33" s="164"/>
      <c r="U33" s="129"/>
    </row>
    <row r="34" spans="1:26" ht="15.75">
      <c r="A34" s="150"/>
      <c r="B34" s="150"/>
      <c r="C34" s="142" t="s">
        <v>25</v>
      </c>
      <c r="D34" s="142"/>
      <c r="E34" s="142"/>
      <c r="F34" s="142"/>
      <c r="G34" s="43">
        <v>11457.67</v>
      </c>
      <c r="H34" s="214">
        <f t="shared" si="0"/>
        <v>5544.0338709677426</v>
      </c>
      <c r="I34" s="214"/>
      <c r="J34" s="214"/>
      <c r="K34" s="214"/>
      <c r="L34" s="214">
        <f t="shared" si="1"/>
        <v>5913.6361290322575</v>
      </c>
      <c r="M34" s="214"/>
      <c r="N34" s="299"/>
      <c r="O34" s="128"/>
      <c r="P34" s="164"/>
      <c r="Q34" s="164"/>
      <c r="R34" s="164"/>
      <c r="S34" s="164"/>
      <c r="T34" s="164"/>
      <c r="U34" s="129"/>
    </row>
    <row r="35" spans="1:26" ht="15.75">
      <c r="A35" s="150"/>
      <c r="B35" s="150"/>
      <c r="C35" s="142" t="s">
        <v>26</v>
      </c>
      <c r="D35" s="142"/>
      <c r="E35" s="142"/>
      <c r="F35" s="142"/>
      <c r="G35" s="43">
        <v>0</v>
      </c>
      <c r="H35" s="214">
        <f t="shared" si="0"/>
        <v>0</v>
      </c>
      <c r="I35" s="214"/>
      <c r="J35" s="214"/>
      <c r="K35" s="214"/>
      <c r="L35" s="214">
        <f t="shared" si="1"/>
        <v>0</v>
      </c>
      <c r="M35" s="214"/>
      <c r="N35" s="299"/>
      <c r="O35" s="128"/>
      <c r="P35" s="164"/>
      <c r="Q35" s="164"/>
      <c r="R35" s="164"/>
      <c r="S35" s="164"/>
      <c r="T35" s="164"/>
      <c r="U35" s="129"/>
    </row>
    <row r="36" spans="1:26" ht="15.75">
      <c r="A36" s="150"/>
      <c r="B36" s="150"/>
      <c r="C36" s="142" t="s">
        <v>27</v>
      </c>
      <c r="D36" s="142"/>
      <c r="E36" s="142"/>
      <c r="F36" s="142"/>
      <c r="G36" s="43">
        <v>0</v>
      </c>
      <c r="H36" s="214">
        <f t="shared" si="0"/>
        <v>0</v>
      </c>
      <c r="I36" s="214"/>
      <c r="J36" s="214"/>
      <c r="K36" s="214"/>
      <c r="L36" s="214">
        <f t="shared" si="1"/>
        <v>0</v>
      </c>
      <c r="M36" s="214"/>
      <c r="N36" s="299"/>
      <c r="O36" s="128"/>
      <c r="P36" s="164"/>
      <c r="Q36" s="164"/>
      <c r="R36" s="164"/>
      <c r="S36" s="164"/>
      <c r="T36" s="164"/>
      <c r="U36" s="129"/>
    </row>
    <row r="37" spans="1:26" ht="15.75">
      <c r="A37" s="150"/>
      <c r="B37" s="150"/>
      <c r="C37" s="142" t="s">
        <v>28</v>
      </c>
      <c r="D37" s="142"/>
      <c r="E37" s="142"/>
      <c r="F37" s="142"/>
      <c r="G37" s="43">
        <v>0</v>
      </c>
      <c r="H37" s="214">
        <f t="shared" si="0"/>
        <v>0</v>
      </c>
      <c r="I37" s="214"/>
      <c r="J37" s="214"/>
      <c r="K37" s="214"/>
      <c r="L37" s="214">
        <f t="shared" si="1"/>
        <v>0</v>
      </c>
      <c r="M37" s="214"/>
      <c r="N37" s="299"/>
      <c r="O37" s="128"/>
      <c r="P37" s="164"/>
      <c r="Q37" s="164"/>
      <c r="R37" s="164"/>
      <c r="S37" s="164"/>
      <c r="T37" s="164"/>
      <c r="U37" s="129"/>
    </row>
    <row r="38" spans="1:26" ht="15.75">
      <c r="A38" s="150"/>
      <c r="B38" s="150"/>
      <c r="C38" s="142" t="s">
        <v>51</v>
      </c>
      <c r="D38" s="142"/>
      <c r="E38" s="142"/>
      <c r="F38" s="142"/>
      <c r="G38" s="43">
        <v>8138.89</v>
      </c>
      <c r="H38" s="214">
        <f t="shared" si="0"/>
        <v>3938.1725806451614</v>
      </c>
      <c r="I38" s="214"/>
      <c r="J38" s="214"/>
      <c r="K38" s="214"/>
      <c r="L38" s="214">
        <f t="shared" si="1"/>
        <v>4200.717419354839</v>
      </c>
      <c r="M38" s="214"/>
      <c r="N38" s="299"/>
      <c r="O38" s="128"/>
      <c r="P38" s="164"/>
      <c r="Q38" s="164"/>
      <c r="R38" s="164"/>
      <c r="S38" s="164"/>
      <c r="T38" s="164"/>
      <c r="U38" s="129"/>
    </row>
    <row r="39" spans="1:26" ht="15.75">
      <c r="A39" s="150"/>
      <c r="B39" s="150"/>
      <c r="C39" s="142" t="s">
        <v>104</v>
      </c>
      <c r="D39" s="142"/>
      <c r="E39" s="142"/>
      <c r="F39" s="142"/>
      <c r="G39" s="43">
        <v>0</v>
      </c>
      <c r="H39" s="214">
        <f t="shared" si="0"/>
        <v>0</v>
      </c>
      <c r="I39" s="214"/>
      <c r="J39" s="214"/>
      <c r="K39" s="214"/>
      <c r="L39" s="214">
        <f t="shared" si="1"/>
        <v>0</v>
      </c>
      <c r="M39" s="214"/>
      <c r="N39" s="299"/>
      <c r="O39" s="128"/>
      <c r="P39" s="164"/>
      <c r="Q39" s="164"/>
      <c r="R39" s="164"/>
      <c r="S39" s="164"/>
      <c r="T39" s="164"/>
      <c r="U39" s="129"/>
    </row>
    <row r="40" spans="1:26" ht="18.75">
      <c r="A40" s="274" t="s">
        <v>33</v>
      </c>
      <c r="B40" s="275"/>
      <c r="C40" s="268"/>
      <c r="D40" s="269"/>
      <c r="E40" s="269"/>
      <c r="F40" s="270"/>
      <c r="G40" s="43">
        <f>SUM(G23:G39)</f>
        <v>43380.08</v>
      </c>
      <c r="H40" s="276">
        <f>SUM(H23:K39)</f>
        <v>21917.33935483871</v>
      </c>
      <c r="I40" s="269"/>
      <c r="J40" s="269"/>
      <c r="K40" s="270"/>
      <c r="L40" s="260">
        <f>G40-H40</f>
        <v>21462.740645161291</v>
      </c>
      <c r="M40" s="260"/>
      <c r="N40" s="20">
        <v>1</v>
      </c>
      <c r="O40" s="128"/>
      <c r="P40" s="164"/>
      <c r="Q40" s="164"/>
      <c r="R40" s="164"/>
      <c r="S40" s="164"/>
      <c r="T40" s="164"/>
      <c r="U40" s="129"/>
    </row>
    <row r="41" spans="1:26" ht="15.75">
      <c r="A41" s="153" t="s">
        <v>39</v>
      </c>
      <c r="B41" s="153"/>
      <c r="C41" s="153"/>
      <c r="D41" s="153"/>
      <c r="E41" s="153"/>
      <c r="F41" s="153"/>
      <c r="G41" s="153"/>
      <c r="H41" s="153"/>
      <c r="I41" s="153"/>
      <c r="J41" s="153"/>
      <c r="K41" s="153"/>
      <c r="L41" s="153"/>
      <c r="M41" s="153"/>
      <c r="N41" s="11"/>
      <c r="O41" s="123"/>
      <c r="P41" s="267"/>
      <c r="Q41" s="267"/>
      <c r="R41" s="267"/>
      <c r="S41" s="267"/>
      <c r="T41" s="267"/>
      <c r="U41" s="124"/>
    </row>
    <row r="42" spans="1:26" ht="65.25" customHeight="1">
      <c r="A42" s="172"/>
      <c r="B42" s="172"/>
      <c r="C42" s="277" t="s">
        <v>35</v>
      </c>
      <c r="D42" s="278"/>
      <c r="E42" s="278"/>
      <c r="F42" s="279"/>
      <c r="G42" s="48" t="s">
        <v>36</v>
      </c>
      <c r="H42" s="280" t="s">
        <v>37</v>
      </c>
      <c r="I42" s="281"/>
      <c r="J42" s="281"/>
      <c r="K42" s="282"/>
      <c r="L42" s="280" t="s">
        <v>38</v>
      </c>
      <c r="M42" s="282"/>
      <c r="N42" s="52"/>
      <c r="O42" s="48" t="s">
        <v>74</v>
      </c>
      <c r="P42" s="48" t="s">
        <v>73</v>
      </c>
      <c r="Q42" s="48" t="s">
        <v>70</v>
      </c>
      <c r="R42" s="48" t="s">
        <v>71</v>
      </c>
      <c r="S42" s="48" t="s">
        <v>61</v>
      </c>
      <c r="T42" s="48" t="s">
        <v>96</v>
      </c>
      <c r="U42" s="346">
        <v>2</v>
      </c>
    </row>
    <row r="43" spans="1:26" ht="15" customHeight="1">
      <c r="A43" s="162" t="s">
        <v>105</v>
      </c>
      <c r="B43" s="162"/>
      <c r="C43" s="210" t="s">
        <v>93</v>
      </c>
      <c r="D43" s="210"/>
      <c r="E43" s="210"/>
      <c r="F43" s="210"/>
      <c r="G43" s="49">
        <v>1879.27</v>
      </c>
      <c r="H43" s="283">
        <f>$G43/$J$13*$J$14</f>
        <v>939.63499999999999</v>
      </c>
      <c r="I43" s="284"/>
      <c r="J43" s="284"/>
      <c r="K43" s="285"/>
      <c r="L43" s="283">
        <f>G43-H43</f>
        <v>939.63499999999999</v>
      </c>
      <c r="M43" s="285"/>
      <c r="N43" s="298"/>
      <c r="O43" s="318">
        <f>D17/J13*J15</f>
        <v>8542.136363636364</v>
      </c>
      <c r="P43" s="318">
        <f>O43/100*12</f>
        <v>1025.0563636363636</v>
      </c>
      <c r="Q43" s="318">
        <f>H43+H44+P43</f>
        <v>2605.3513636363637</v>
      </c>
      <c r="R43" s="318">
        <f>H45+H46</f>
        <v>1195.895</v>
      </c>
      <c r="S43" s="318">
        <f>(L43+L44)-(P43)</f>
        <v>555.23863636363649</v>
      </c>
      <c r="T43" s="360">
        <f>L45+L46</f>
        <v>1195.895</v>
      </c>
      <c r="U43" s="347"/>
    </row>
    <row r="44" spans="1:26" ht="15.75">
      <c r="A44" s="162"/>
      <c r="B44" s="162"/>
      <c r="C44" s="210" t="s">
        <v>92</v>
      </c>
      <c r="D44" s="210"/>
      <c r="E44" s="210"/>
      <c r="F44" s="210"/>
      <c r="G44" s="49">
        <v>1281.32</v>
      </c>
      <c r="H44" s="283">
        <f t="shared" ref="H44:H46" si="2">$G44/$J$13*$J$14</f>
        <v>640.66</v>
      </c>
      <c r="I44" s="284"/>
      <c r="J44" s="284"/>
      <c r="K44" s="285"/>
      <c r="L44" s="283">
        <f t="shared" ref="L44:L46" si="3">G44-H44</f>
        <v>640.66</v>
      </c>
      <c r="M44" s="285"/>
      <c r="N44" s="299"/>
      <c r="O44" s="319"/>
      <c r="P44" s="319"/>
      <c r="Q44" s="319"/>
      <c r="R44" s="319"/>
      <c r="S44" s="319"/>
      <c r="T44" s="361"/>
      <c r="U44" s="347"/>
    </row>
    <row r="45" spans="1:26" ht="15" customHeight="1">
      <c r="A45" s="162"/>
      <c r="B45" s="162"/>
      <c r="C45" s="210" t="s">
        <v>94</v>
      </c>
      <c r="D45" s="210"/>
      <c r="E45" s="210"/>
      <c r="F45" s="210"/>
      <c r="G45" s="49">
        <v>1537.58</v>
      </c>
      <c r="H45" s="283">
        <f t="shared" si="2"/>
        <v>768.79</v>
      </c>
      <c r="I45" s="284"/>
      <c r="J45" s="284"/>
      <c r="K45" s="285"/>
      <c r="L45" s="283">
        <f t="shared" si="3"/>
        <v>768.79</v>
      </c>
      <c r="M45" s="285"/>
      <c r="N45" s="299"/>
      <c r="O45" s="319"/>
      <c r="P45" s="319"/>
      <c r="Q45" s="319"/>
      <c r="R45" s="319"/>
      <c r="S45" s="319"/>
      <c r="T45" s="361"/>
      <c r="U45" s="347"/>
      <c r="V45" s="10"/>
      <c r="W45" s="10"/>
      <c r="X45" s="10"/>
      <c r="Y45" s="10"/>
      <c r="Z45" s="10"/>
    </row>
    <row r="46" spans="1:26" ht="15" customHeight="1">
      <c r="A46" s="162"/>
      <c r="B46" s="162"/>
      <c r="C46" s="210" t="s">
        <v>91</v>
      </c>
      <c r="D46" s="210"/>
      <c r="E46" s="210"/>
      <c r="F46" s="210"/>
      <c r="G46" s="49">
        <v>854.21</v>
      </c>
      <c r="H46" s="283">
        <f t="shared" si="2"/>
        <v>427.10500000000002</v>
      </c>
      <c r="I46" s="284"/>
      <c r="J46" s="284"/>
      <c r="K46" s="285"/>
      <c r="L46" s="283">
        <f t="shared" si="3"/>
        <v>427.10500000000002</v>
      </c>
      <c r="M46" s="285"/>
      <c r="N46" s="299"/>
      <c r="O46" s="320"/>
      <c r="P46" s="320"/>
      <c r="Q46" s="320"/>
      <c r="R46" s="320"/>
      <c r="S46" s="320"/>
      <c r="T46" s="362"/>
      <c r="U46" s="348"/>
      <c r="V46" s="10"/>
      <c r="W46" s="10"/>
      <c r="X46" s="10"/>
      <c r="Y46" s="10"/>
      <c r="Z46" s="10"/>
    </row>
    <row r="47" spans="1:26" ht="15.75">
      <c r="A47" s="274" t="s">
        <v>33</v>
      </c>
      <c r="B47" s="275"/>
      <c r="C47" s="287"/>
      <c r="D47" s="288"/>
      <c r="E47" s="288"/>
      <c r="F47" s="289"/>
      <c r="G47" s="49"/>
      <c r="H47" s="283"/>
      <c r="I47" s="284"/>
      <c r="J47" s="284"/>
      <c r="K47" s="285"/>
      <c r="L47" s="283">
        <f>SUM(L43:M46)</f>
        <v>2776.19</v>
      </c>
      <c r="M47" s="285"/>
      <c r="N47" s="12"/>
      <c r="O47" s="128"/>
      <c r="P47" s="164"/>
      <c r="Q47" s="164"/>
      <c r="R47" s="164"/>
      <c r="S47" s="164"/>
      <c r="T47" s="164"/>
      <c r="U47" s="129"/>
    </row>
    <row r="48" spans="1:26" ht="15.75">
      <c r="A48" s="153" t="s">
        <v>44</v>
      </c>
      <c r="B48" s="153"/>
      <c r="C48" s="153"/>
      <c r="D48" s="153"/>
      <c r="E48" s="153"/>
      <c r="F48" s="153"/>
      <c r="G48" s="153"/>
      <c r="H48" s="153"/>
      <c r="I48" s="153"/>
      <c r="J48" s="153"/>
      <c r="K48" s="153"/>
      <c r="L48" s="153"/>
      <c r="M48" s="153"/>
      <c r="N48" s="12"/>
      <c r="O48" s="128"/>
      <c r="P48" s="164"/>
      <c r="Q48" s="164"/>
      <c r="R48" s="164"/>
      <c r="S48" s="164"/>
      <c r="T48" s="164"/>
      <c r="U48" s="129"/>
    </row>
    <row r="49" spans="1:21" ht="15" customHeight="1">
      <c r="A49" s="150" t="s">
        <v>45</v>
      </c>
      <c r="B49" s="150"/>
      <c r="C49" s="170" t="s">
        <v>46</v>
      </c>
      <c r="D49" s="170"/>
      <c r="E49" s="170"/>
      <c r="F49" s="170"/>
      <c r="G49" s="172" t="s">
        <v>47</v>
      </c>
      <c r="H49" s="314" t="s">
        <v>65</v>
      </c>
      <c r="I49" s="315"/>
      <c r="J49" s="314" t="s">
        <v>119</v>
      </c>
      <c r="K49" s="315"/>
      <c r="L49" s="172" t="s">
        <v>48</v>
      </c>
      <c r="M49" s="172"/>
      <c r="N49" s="301"/>
      <c r="O49" s="128"/>
      <c r="P49" s="164"/>
      <c r="Q49" s="164"/>
      <c r="R49" s="164"/>
      <c r="S49" s="164"/>
      <c r="T49" s="164"/>
      <c r="U49" s="129"/>
    </row>
    <row r="50" spans="1:21" ht="48.75" customHeight="1">
      <c r="A50" s="150"/>
      <c r="B50" s="150"/>
      <c r="C50" s="170"/>
      <c r="D50" s="170"/>
      <c r="E50" s="170"/>
      <c r="F50" s="170"/>
      <c r="G50" s="172"/>
      <c r="H50" s="316"/>
      <c r="I50" s="317"/>
      <c r="J50" s="316"/>
      <c r="K50" s="317"/>
      <c r="L50" s="172"/>
      <c r="M50" s="172"/>
      <c r="N50" s="302"/>
      <c r="O50" s="128"/>
      <c r="P50" s="164"/>
      <c r="Q50" s="164"/>
      <c r="R50" s="164"/>
      <c r="S50" s="164"/>
      <c r="T50" s="164"/>
      <c r="U50" s="129"/>
    </row>
    <row r="51" spans="1:21" ht="15.75">
      <c r="A51" s="150"/>
      <c r="B51" s="150"/>
      <c r="C51" s="142" t="s">
        <v>49</v>
      </c>
      <c r="D51" s="142"/>
      <c r="E51" s="142"/>
      <c r="F51" s="142"/>
      <c r="G51" s="50">
        <v>3010.38</v>
      </c>
      <c r="H51" s="276">
        <f>H33-(H45+H46)</f>
        <v>9443.2179032258064</v>
      </c>
      <c r="I51" s="313"/>
      <c r="J51" s="276">
        <f>(H51*J16)-D12</f>
        <v>269.2080146370422</v>
      </c>
      <c r="K51" s="313"/>
      <c r="L51" s="214">
        <f>IF(G51&lt;=0,G51,G51-J51)</f>
        <v>2741.1719853629579</v>
      </c>
      <c r="M51" s="214"/>
      <c r="N51" s="298"/>
      <c r="O51" s="128"/>
      <c r="P51" s="164"/>
      <c r="Q51" s="164"/>
      <c r="R51" s="164"/>
      <c r="S51" s="164"/>
      <c r="T51" s="164"/>
      <c r="U51" s="129"/>
    </row>
    <row r="52" spans="1:21" ht="15.75">
      <c r="A52" s="150"/>
      <c r="B52" s="150"/>
      <c r="C52" s="142" t="s">
        <v>50</v>
      </c>
      <c r="D52" s="142"/>
      <c r="E52" s="142"/>
      <c r="F52" s="142"/>
      <c r="G52" s="50">
        <v>213.81</v>
      </c>
      <c r="H52" s="276"/>
      <c r="I52" s="313"/>
      <c r="J52" s="276">
        <f>G52</f>
        <v>213.81</v>
      </c>
      <c r="K52" s="313"/>
      <c r="L52" s="214">
        <f>G52-J52</f>
        <v>0</v>
      </c>
      <c r="M52" s="214"/>
      <c r="N52" s="300"/>
      <c r="O52" s="128"/>
      <c r="P52" s="164"/>
      <c r="Q52" s="164"/>
      <c r="R52" s="164"/>
      <c r="S52" s="164"/>
      <c r="T52" s="164"/>
      <c r="U52" s="129"/>
    </row>
    <row r="53" spans="1:21" ht="18.75">
      <c r="A53" s="158" t="s">
        <v>33</v>
      </c>
      <c r="B53" s="158"/>
      <c r="C53" s="141"/>
      <c r="D53" s="141"/>
      <c r="E53" s="141"/>
      <c r="F53" s="141"/>
      <c r="G53" s="50"/>
      <c r="H53" s="214"/>
      <c r="I53" s="214"/>
      <c r="J53" s="214"/>
      <c r="K53" s="214"/>
      <c r="L53" s="260">
        <f>SUM(L51+L52)</f>
        <v>2741.1719853629579</v>
      </c>
      <c r="M53" s="260"/>
      <c r="N53" s="20">
        <v>3</v>
      </c>
      <c r="O53" s="128"/>
      <c r="P53" s="164"/>
      <c r="Q53" s="164"/>
      <c r="R53" s="164"/>
      <c r="S53" s="164"/>
      <c r="T53" s="164"/>
      <c r="U53" s="129"/>
    </row>
    <row r="54" spans="1:21" ht="18.75">
      <c r="A54" s="153" t="s">
        <v>102</v>
      </c>
      <c r="B54" s="153"/>
      <c r="C54" s="153"/>
      <c r="D54" s="153"/>
      <c r="E54" s="153"/>
      <c r="F54" s="153"/>
      <c r="G54" s="153"/>
      <c r="H54" s="153"/>
      <c r="I54" s="153"/>
      <c r="J54" s="153"/>
      <c r="K54" s="153"/>
      <c r="L54" s="153"/>
      <c r="M54" s="153"/>
      <c r="N54" s="61"/>
      <c r="O54" s="128"/>
      <c r="P54" s="164"/>
      <c r="Q54" s="164"/>
      <c r="R54" s="164"/>
      <c r="S54" s="164"/>
      <c r="T54" s="164"/>
      <c r="U54" s="129"/>
    </row>
    <row r="55" spans="1:21" ht="14.45" customHeight="1">
      <c r="A55" s="150" t="s">
        <v>103</v>
      </c>
      <c r="B55" s="150"/>
      <c r="C55" s="256" t="s">
        <v>72</v>
      </c>
      <c r="D55" s="257"/>
      <c r="E55" s="257"/>
      <c r="F55" s="257"/>
      <c r="G55" s="171">
        <f>L40-(T43+L53)</f>
        <v>17525.673659798333</v>
      </c>
      <c r="H55" s="171"/>
      <c r="I55" s="171"/>
      <c r="J55" s="171"/>
      <c r="K55" s="171"/>
      <c r="L55" s="171"/>
      <c r="M55" s="171"/>
      <c r="N55" s="196"/>
      <c r="O55" s="128"/>
      <c r="P55" s="164"/>
      <c r="Q55" s="164"/>
      <c r="R55" s="164"/>
      <c r="S55" s="164"/>
      <c r="T55" s="164"/>
      <c r="U55" s="129"/>
    </row>
    <row r="56" spans="1:21" ht="14.45" customHeight="1">
      <c r="A56" s="150"/>
      <c r="B56" s="150"/>
      <c r="C56" s="257"/>
      <c r="D56" s="257"/>
      <c r="E56" s="257"/>
      <c r="F56" s="257"/>
      <c r="G56" s="171"/>
      <c r="H56" s="171"/>
      <c r="I56" s="171"/>
      <c r="J56" s="171"/>
      <c r="K56" s="171"/>
      <c r="L56" s="171"/>
      <c r="M56" s="171"/>
      <c r="N56" s="197"/>
      <c r="O56" s="123"/>
      <c r="P56" s="267"/>
      <c r="Q56" s="267"/>
      <c r="R56" s="267"/>
      <c r="S56" s="267"/>
      <c r="T56" s="267"/>
      <c r="U56" s="124"/>
    </row>
    <row r="59" spans="1:21" ht="53.25" customHeight="1">
      <c r="A59" s="238" t="s">
        <v>182</v>
      </c>
      <c r="B59" s="238"/>
      <c r="C59" s="238"/>
      <c r="D59" s="238"/>
      <c r="F59" s="239" t="s">
        <v>183</v>
      </c>
      <c r="G59" s="239"/>
      <c r="H59" s="239"/>
      <c r="I59" s="239"/>
      <c r="J59" s="239"/>
      <c r="L59" s="192" t="s">
        <v>186</v>
      </c>
      <c r="M59" s="192"/>
      <c r="N59" s="192"/>
      <c r="O59" s="192"/>
    </row>
    <row r="60" spans="1:21">
      <c r="A60" s="163" t="s">
        <v>54</v>
      </c>
      <c r="B60" s="163"/>
      <c r="C60" s="163"/>
      <c r="D60" s="93">
        <f>H33</f>
        <v>10639.112903225807</v>
      </c>
      <c r="F60" s="163" t="s">
        <v>65</v>
      </c>
      <c r="G60" s="163"/>
      <c r="H60" s="163"/>
      <c r="I60" s="163"/>
      <c r="J60" s="93">
        <f>D16/D13*D14</f>
        <v>9481.7951612903234</v>
      </c>
    </row>
    <row r="61" spans="1:21">
      <c r="A61" s="163" t="s">
        <v>55</v>
      </c>
      <c r="B61" s="163"/>
      <c r="C61" s="163"/>
      <c r="D61" s="93">
        <f>H45+H46</f>
        <v>1195.895</v>
      </c>
      <c r="F61" s="163" t="s">
        <v>66</v>
      </c>
      <c r="G61" s="163"/>
      <c r="H61" s="163"/>
      <c r="I61" s="163"/>
      <c r="J61" s="93">
        <f>(J60*J16)-D12</f>
        <v>279.62387096774228</v>
      </c>
    </row>
    <row r="62" spans="1:21" ht="37.5">
      <c r="A62" s="163" t="s">
        <v>56</v>
      </c>
      <c r="B62" s="163"/>
      <c r="C62" s="163"/>
      <c r="D62" s="93">
        <f>D60-D61</f>
        <v>9443.2179032258064</v>
      </c>
      <c r="F62" s="163" t="s">
        <v>67</v>
      </c>
      <c r="G62" s="163"/>
      <c r="H62" s="163"/>
      <c r="I62" s="163"/>
      <c r="J62" s="95">
        <f>IF(J61&lt;=0,G51,G51-J61)</f>
        <v>2730.7561290322578</v>
      </c>
      <c r="K62" s="99" t="s">
        <v>184</v>
      </c>
    </row>
    <row r="63" spans="1:21">
      <c r="A63" s="163" t="s">
        <v>57</v>
      </c>
      <c r="B63" s="163"/>
      <c r="C63" s="163"/>
      <c r="D63" s="94">
        <v>0.27</v>
      </c>
      <c r="F63" s="164"/>
      <c r="G63" s="164"/>
      <c r="H63" s="164"/>
      <c r="I63" s="5"/>
    </row>
    <row r="64" spans="1:21">
      <c r="A64" s="163" t="s">
        <v>58</v>
      </c>
      <c r="B64" s="163"/>
      <c r="C64" s="163"/>
      <c r="D64" s="93">
        <f>(D62*D63)-D12</f>
        <v>269.20883387096774</v>
      </c>
      <c r="F64" s="164"/>
      <c r="G64" s="164"/>
      <c r="H64" s="164"/>
      <c r="I64" s="4"/>
    </row>
    <row r="65" spans="1:9" ht="30">
      <c r="A65" s="163" t="s">
        <v>59</v>
      </c>
      <c r="B65" s="163"/>
      <c r="C65" s="163"/>
      <c r="D65" s="95">
        <f>IF(D64&lt;=0,G51,G51-D64)</f>
        <v>2741.1711661290324</v>
      </c>
      <c r="E65" s="97" t="s">
        <v>185</v>
      </c>
      <c r="F65" s="164"/>
      <c r="G65" s="164"/>
      <c r="H65" s="164"/>
      <c r="I65" s="4"/>
    </row>
  </sheetData>
  <mergeCells count="197">
    <mergeCell ref="A1:U1"/>
    <mergeCell ref="A54:M54"/>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U41"/>
    <mergeCell ref="C24:F24"/>
    <mergeCell ref="H24:K24"/>
    <mergeCell ref="L24:M24"/>
    <mergeCell ref="C25:F25"/>
    <mergeCell ref="A19:M19"/>
    <mergeCell ref="O19:U19"/>
    <mergeCell ref="A20:B22"/>
    <mergeCell ref="C20:F22"/>
    <mergeCell ref="G20:G22"/>
    <mergeCell ref="H20:K22"/>
    <mergeCell ref="L20:M22"/>
    <mergeCell ref="N20:N22"/>
    <mergeCell ref="O20:U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R43:R46"/>
    <mergeCell ref="L46:M46"/>
    <mergeCell ref="O47:U56"/>
    <mergeCell ref="A47:B47"/>
    <mergeCell ref="C47:F47"/>
    <mergeCell ref="N55:N56"/>
    <mergeCell ref="N51:N52"/>
    <mergeCell ref="H47:K47"/>
    <mergeCell ref="L47:M47"/>
    <mergeCell ref="H45:K45"/>
    <mergeCell ref="L45:M45"/>
    <mergeCell ref="C46:F46"/>
    <mergeCell ref="H46:K46"/>
    <mergeCell ref="L43:M43"/>
    <mergeCell ref="N43:N46"/>
    <mergeCell ref="O43:O46"/>
    <mergeCell ref="P43:P46"/>
    <mergeCell ref="C45:F45"/>
    <mergeCell ref="Q43:Q46"/>
    <mergeCell ref="C49:F50"/>
    <mergeCell ref="G49:G50"/>
    <mergeCell ref="A48:M48"/>
    <mergeCell ref="S43:S46"/>
    <mergeCell ref="T43:T46"/>
    <mergeCell ref="W1:X1"/>
    <mergeCell ref="A2:U2"/>
    <mergeCell ref="A59:D59"/>
    <mergeCell ref="F59:J59"/>
    <mergeCell ref="A60:C60"/>
    <mergeCell ref="F60:I60"/>
    <mergeCell ref="A61:C61"/>
    <mergeCell ref="F61:I61"/>
    <mergeCell ref="H49:I50"/>
    <mergeCell ref="J49:K50"/>
    <mergeCell ref="L49:M50"/>
    <mergeCell ref="C52:F52"/>
    <mergeCell ref="H52:I52"/>
    <mergeCell ref="J52:K52"/>
    <mergeCell ref="L52:M52"/>
    <mergeCell ref="A49:B52"/>
    <mergeCell ref="U42:U46"/>
    <mergeCell ref="A43:B46"/>
    <mergeCell ref="C43:F43"/>
    <mergeCell ref="H43:K43"/>
    <mergeCell ref="A53:B53"/>
    <mergeCell ref="C53:F53"/>
    <mergeCell ref="H53:K53"/>
    <mergeCell ref="L53:M53"/>
    <mergeCell ref="N49:N50"/>
    <mergeCell ref="C51:F51"/>
    <mergeCell ref="H51:I51"/>
    <mergeCell ref="J51:K51"/>
    <mergeCell ref="L51:M51"/>
    <mergeCell ref="C44:F44"/>
    <mergeCell ref="H44:K44"/>
    <mergeCell ref="L44:M44"/>
    <mergeCell ref="A65:C65"/>
    <mergeCell ref="F65:H65"/>
    <mergeCell ref="A62:C62"/>
    <mergeCell ref="F62:I62"/>
    <mergeCell ref="A63:C63"/>
    <mergeCell ref="F63:H63"/>
    <mergeCell ref="A64:C64"/>
    <mergeCell ref="F64:H64"/>
    <mergeCell ref="A55:B56"/>
    <mergeCell ref="C55:F56"/>
    <mergeCell ref="G55:M56"/>
    <mergeCell ref="L59:O59"/>
  </mergeCells>
  <hyperlinks>
    <hyperlink ref="W1:X1" location="İÇİNDEKİLER!A1" display="İÇİNDEKİLER" xr:uid="{00000000-0004-0000-1000-000000000000}"/>
  </hyperlinks>
  <pageMargins left="0.7" right="0.7" top="0.75" bottom="0.75" header="0.3" footer="0.3"/>
  <pageSetup paperSize="9" orientation="portrait" horizontalDpi="4294967294" verticalDpi="4294967294"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A64"/>
  <sheetViews>
    <sheetView topLeftCell="A10" zoomScale="90" zoomScaleNormal="90" workbookViewId="0">
      <selection activeCell="N41" sqref="N41"/>
    </sheetView>
  </sheetViews>
  <sheetFormatPr defaultColWidth="9.140625" defaultRowHeight="15"/>
  <cols>
    <col min="7" max="7" width="13.85546875" customWidth="1"/>
    <col min="13" max="14" width="6.85546875" customWidth="1"/>
    <col min="15" max="15" width="18.85546875" customWidth="1"/>
    <col min="16" max="16" width="23.28515625" customWidth="1"/>
    <col min="18" max="18" width="12.85546875" customWidth="1"/>
    <col min="19" max="19" width="11.42578125" customWidth="1"/>
  </cols>
  <sheetData>
    <row r="1" spans="1:27" ht="42" customHeight="1" thickBot="1">
      <c r="A1" s="366" t="s">
        <v>154</v>
      </c>
      <c r="B1" s="367"/>
      <c r="C1" s="367"/>
      <c r="D1" s="367"/>
      <c r="E1" s="367"/>
      <c r="F1" s="367"/>
      <c r="G1" s="367"/>
      <c r="H1" s="367"/>
      <c r="I1" s="367"/>
      <c r="J1" s="367"/>
      <c r="K1" s="367"/>
      <c r="L1" s="367"/>
      <c r="M1" s="367"/>
      <c r="N1" s="367"/>
      <c r="O1" s="367"/>
      <c r="P1" s="367"/>
      <c r="Q1" s="42"/>
      <c r="R1" s="114" t="s">
        <v>175</v>
      </c>
      <c r="S1" s="114"/>
      <c r="T1" s="42"/>
      <c r="U1" s="42"/>
      <c r="V1" s="42"/>
      <c r="W1" s="42"/>
      <c r="X1" s="42"/>
      <c r="Y1" s="42"/>
      <c r="Z1" s="42"/>
      <c r="AA1" s="42"/>
    </row>
    <row r="2" spans="1:27" ht="24" thickBot="1">
      <c r="A2" s="366" t="s">
        <v>155</v>
      </c>
      <c r="B2" s="367"/>
      <c r="C2" s="367"/>
      <c r="D2" s="367"/>
      <c r="E2" s="367"/>
      <c r="F2" s="367"/>
      <c r="G2" s="367"/>
      <c r="H2" s="367"/>
      <c r="I2" s="367"/>
      <c r="J2" s="367"/>
      <c r="K2" s="367"/>
      <c r="L2" s="367"/>
      <c r="M2" s="367"/>
      <c r="N2" s="367"/>
      <c r="O2" s="367"/>
      <c r="P2" s="367"/>
      <c r="Q2" s="42"/>
      <c r="R2" s="42"/>
      <c r="S2" s="42"/>
      <c r="T2" s="42"/>
      <c r="U2" s="42"/>
      <c r="V2" s="42"/>
      <c r="W2" s="42"/>
      <c r="X2" s="42"/>
      <c r="Y2" s="42"/>
      <c r="Z2" s="42"/>
      <c r="AA2" s="42"/>
    </row>
    <row r="3" spans="1:27" ht="23.25">
      <c r="A3" s="64"/>
      <c r="B3" s="64"/>
      <c r="C3" s="64"/>
      <c r="D3" s="64"/>
      <c r="E3" s="64"/>
      <c r="F3" s="64"/>
      <c r="G3" s="64"/>
      <c r="H3" s="64"/>
      <c r="I3" s="64"/>
      <c r="J3" s="64"/>
      <c r="K3" s="64"/>
      <c r="L3" s="64"/>
      <c r="M3" s="64"/>
      <c r="N3" s="64"/>
      <c r="O3" s="64"/>
      <c r="P3" s="64"/>
      <c r="Q3" s="42"/>
      <c r="R3" s="42"/>
      <c r="S3" s="42"/>
      <c r="T3" s="42"/>
      <c r="U3" s="42"/>
      <c r="V3" s="42"/>
      <c r="W3" s="42"/>
      <c r="X3" s="42"/>
      <c r="Y3" s="42"/>
      <c r="Z3" s="42"/>
      <c r="AA3" s="42"/>
    </row>
    <row r="4" spans="1:27" ht="28.5" customHeight="1">
      <c r="A4" s="290" t="s">
        <v>0</v>
      </c>
      <c r="B4" s="291"/>
      <c r="C4" s="291"/>
      <c r="D4" s="291"/>
      <c r="E4" s="291"/>
      <c r="F4" s="291"/>
      <c r="G4" s="291"/>
      <c r="H4" s="291"/>
      <c r="I4" s="291"/>
      <c r="J4" s="291"/>
      <c r="K4" s="291"/>
      <c r="L4" s="291"/>
      <c r="M4" s="291"/>
      <c r="N4" s="291"/>
      <c r="O4" s="291"/>
      <c r="P4" s="292"/>
    </row>
    <row r="5" spans="1:27" ht="15.75">
      <c r="A5" s="153" t="s">
        <v>1</v>
      </c>
      <c r="B5" s="153"/>
      <c r="C5" s="153"/>
      <c r="D5" s="153"/>
      <c r="E5" s="153"/>
      <c r="F5" s="153"/>
      <c r="G5" s="153"/>
      <c r="H5" s="153"/>
      <c r="I5" s="153"/>
      <c r="J5" s="153"/>
      <c r="K5" s="153"/>
      <c r="L5" s="153"/>
      <c r="M5" s="153"/>
      <c r="N5" s="143"/>
      <c r="O5" s="125"/>
      <c r="P5" s="125"/>
    </row>
    <row r="6" spans="1:27" ht="15" customHeight="1">
      <c r="A6" s="140" t="s">
        <v>2</v>
      </c>
      <c r="B6" s="140"/>
      <c r="C6" s="140"/>
      <c r="D6" s="141"/>
      <c r="E6" s="141"/>
      <c r="F6" s="141"/>
      <c r="G6" s="142" t="s">
        <v>3</v>
      </c>
      <c r="H6" s="142"/>
      <c r="I6" s="142"/>
      <c r="J6" s="141"/>
      <c r="K6" s="141"/>
      <c r="L6" s="141"/>
      <c r="M6" s="141"/>
      <c r="N6" s="143"/>
      <c r="O6" s="128"/>
      <c r="P6" s="129"/>
    </row>
    <row r="7" spans="1:27" ht="15" customHeight="1">
      <c r="A7" s="142" t="s">
        <v>4</v>
      </c>
      <c r="B7" s="142"/>
      <c r="C7" s="142"/>
      <c r="D7" s="141"/>
      <c r="E7" s="141"/>
      <c r="F7" s="141"/>
      <c r="G7" s="142" t="s">
        <v>3</v>
      </c>
      <c r="H7" s="142"/>
      <c r="I7" s="142"/>
      <c r="J7" s="141"/>
      <c r="K7" s="141"/>
      <c r="L7" s="141"/>
      <c r="M7" s="141"/>
      <c r="N7" s="143"/>
      <c r="O7" s="128"/>
      <c r="P7" s="129"/>
    </row>
    <row r="8" spans="1:27" ht="15" customHeight="1">
      <c r="A8" s="142" t="s">
        <v>5</v>
      </c>
      <c r="B8" s="142"/>
      <c r="C8" s="142"/>
      <c r="D8" s="141"/>
      <c r="E8" s="141"/>
      <c r="F8" s="141"/>
      <c r="G8" s="142" t="s">
        <v>9</v>
      </c>
      <c r="H8" s="142"/>
      <c r="I8" s="142"/>
      <c r="J8" s="141"/>
      <c r="K8" s="141"/>
      <c r="L8" s="141"/>
      <c r="M8" s="141"/>
      <c r="N8" s="143"/>
      <c r="O8" s="128"/>
      <c r="P8" s="129"/>
    </row>
    <row r="9" spans="1:27" ht="15" customHeight="1">
      <c r="A9" s="142" t="s">
        <v>6</v>
      </c>
      <c r="B9" s="142"/>
      <c r="C9" s="142"/>
      <c r="D9" s="141"/>
      <c r="E9" s="141"/>
      <c r="F9" s="141"/>
      <c r="G9" s="142" t="s">
        <v>10</v>
      </c>
      <c r="H9" s="142"/>
      <c r="I9" s="142"/>
      <c r="J9" s="141"/>
      <c r="K9" s="141"/>
      <c r="L9" s="141"/>
      <c r="M9" s="141"/>
      <c r="N9" s="143"/>
      <c r="O9" s="128"/>
      <c r="P9" s="129"/>
    </row>
    <row r="10" spans="1:27" ht="15" customHeight="1">
      <c r="A10" s="142" t="s">
        <v>7</v>
      </c>
      <c r="B10" s="142"/>
      <c r="C10" s="142"/>
      <c r="D10" s="141"/>
      <c r="E10" s="141"/>
      <c r="F10" s="141"/>
      <c r="G10" s="142" t="s">
        <v>11</v>
      </c>
      <c r="H10" s="142"/>
      <c r="I10" s="142"/>
      <c r="J10" s="147">
        <v>45261</v>
      </c>
      <c r="K10" s="141"/>
      <c r="L10" s="141"/>
      <c r="M10" s="141"/>
      <c r="N10" s="143"/>
      <c r="O10" s="128"/>
      <c r="P10" s="129"/>
    </row>
    <row r="11" spans="1:27" ht="15" customHeight="1">
      <c r="A11" s="142" t="s">
        <v>12</v>
      </c>
      <c r="B11" s="142"/>
      <c r="C11" s="142"/>
      <c r="D11" s="148">
        <v>45291</v>
      </c>
      <c r="E11" s="141"/>
      <c r="F11" s="141"/>
      <c r="G11" s="142" t="s">
        <v>13</v>
      </c>
      <c r="H11" s="142"/>
      <c r="I11" s="142"/>
      <c r="J11" s="141"/>
      <c r="K11" s="141"/>
      <c r="L11" s="141"/>
      <c r="M11" s="141"/>
      <c r="N11" s="143"/>
      <c r="O11" s="128"/>
      <c r="P11" s="129"/>
    </row>
    <row r="12" spans="1:27" ht="15" customHeight="1">
      <c r="A12" s="142" t="s">
        <v>14</v>
      </c>
      <c r="B12" s="142"/>
      <c r="C12" s="142"/>
      <c r="D12" s="141">
        <v>2280.46</v>
      </c>
      <c r="E12" s="141"/>
      <c r="F12" s="141"/>
      <c r="G12" s="142" t="s">
        <v>40</v>
      </c>
      <c r="H12" s="142"/>
      <c r="I12" s="142"/>
      <c r="J12" s="141">
        <f>G50+D12</f>
        <v>5290.84</v>
      </c>
      <c r="K12" s="141"/>
      <c r="L12" s="141"/>
      <c r="M12" s="141"/>
      <c r="N12" s="143"/>
      <c r="O12" s="128"/>
      <c r="P12" s="129"/>
    </row>
    <row r="13" spans="1:27" ht="15" customHeight="1">
      <c r="A13" s="142" t="s">
        <v>41</v>
      </c>
      <c r="B13" s="142"/>
      <c r="C13" s="142"/>
      <c r="D13" s="141">
        <v>31</v>
      </c>
      <c r="E13" s="141"/>
      <c r="F13" s="141"/>
      <c r="G13" s="142" t="s">
        <v>42</v>
      </c>
      <c r="H13" s="142"/>
      <c r="I13" s="142"/>
      <c r="J13" s="141">
        <v>30</v>
      </c>
      <c r="K13" s="141"/>
      <c r="L13" s="141"/>
      <c r="M13" s="141"/>
      <c r="N13" s="143"/>
      <c r="O13" s="128"/>
      <c r="P13" s="129"/>
    </row>
    <row r="14" spans="1:27" ht="15" customHeight="1">
      <c r="A14" s="142" t="s">
        <v>43</v>
      </c>
      <c r="B14" s="142"/>
      <c r="C14" s="142"/>
      <c r="D14" s="141">
        <v>17</v>
      </c>
      <c r="E14" s="141"/>
      <c r="F14" s="141"/>
      <c r="G14" s="142" t="s">
        <v>43</v>
      </c>
      <c r="H14" s="142"/>
      <c r="I14" s="142"/>
      <c r="J14" s="141">
        <f>D14</f>
        <v>17</v>
      </c>
      <c r="K14" s="141"/>
      <c r="L14" s="141"/>
      <c r="M14" s="141"/>
      <c r="N14" s="143"/>
      <c r="O14" s="128"/>
      <c r="P14" s="129"/>
    </row>
    <row r="15" spans="1:27" ht="15" customHeight="1">
      <c r="A15" s="142" t="s">
        <v>69</v>
      </c>
      <c r="B15" s="142"/>
      <c r="C15" s="142"/>
      <c r="D15" s="141">
        <f>D13-D14</f>
        <v>14</v>
      </c>
      <c r="E15" s="141"/>
      <c r="F15" s="141"/>
      <c r="G15" s="142" t="s">
        <v>69</v>
      </c>
      <c r="H15" s="142"/>
      <c r="I15" s="142"/>
      <c r="J15" s="141">
        <v>14</v>
      </c>
      <c r="K15" s="141"/>
      <c r="L15" s="141"/>
      <c r="M15" s="141"/>
      <c r="N15" s="143"/>
      <c r="O15" s="128"/>
      <c r="P15" s="129"/>
    </row>
    <row r="16" spans="1:27" ht="15" customHeight="1">
      <c r="A16" s="142" t="s">
        <v>64</v>
      </c>
      <c r="B16" s="142"/>
      <c r="C16" s="142"/>
      <c r="D16" s="141">
        <v>19595.71</v>
      </c>
      <c r="E16" s="141"/>
      <c r="F16" s="141"/>
      <c r="G16" s="142" t="s">
        <v>63</v>
      </c>
      <c r="H16" s="142"/>
      <c r="I16" s="142"/>
      <c r="J16" s="154">
        <f>J12/D16</f>
        <v>0.26999991324631772</v>
      </c>
      <c r="K16" s="154"/>
      <c r="L16" s="154"/>
      <c r="M16" s="154"/>
      <c r="N16" s="143"/>
      <c r="O16" s="128"/>
      <c r="P16" s="129"/>
    </row>
    <row r="17" spans="1:16" ht="29.25" customHeight="1">
      <c r="A17" s="155" t="s">
        <v>8</v>
      </c>
      <c r="B17" s="155"/>
      <c r="C17" s="155"/>
      <c r="D17" s="156"/>
      <c r="E17" s="156"/>
      <c r="F17" s="156"/>
      <c r="G17" s="156"/>
      <c r="H17" s="156"/>
      <c r="I17" s="156"/>
      <c r="J17" s="156"/>
      <c r="K17" s="156"/>
      <c r="L17" s="156"/>
      <c r="M17" s="156"/>
      <c r="N17" s="143"/>
      <c r="O17" s="123"/>
      <c r="P17" s="124"/>
    </row>
    <row r="18" spans="1:16" ht="15.75">
      <c r="A18" s="153" t="s">
        <v>15</v>
      </c>
      <c r="B18" s="153"/>
      <c r="C18" s="153"/>
      <c r="D18" s="153"/>
      <c r="E18" s="153"/>
      <c r="F18" s="153"/>
      <c r="G18" s="153"/>
      <c r="H18" s="153"/>
      <c r="I18" s="153"/>
      <c r="J18" s="153"/>
      <c r="K18" s="153"/>
      <c r="L18" s="153"/>
      <c r="M18" s="153"/>
      <c r="N18" s="14"/>
      <c r="O18" s="126"/>
      <c r="P18" s="127"/>
    </row>
    <row r="19" spans="1:16" ht="15" customHeight="1">
      <c r="A19" s="172"/>
      <c r="B19" s="172"/>
      <c r="C19" s="215"/>
      <c r="D19" s="215"/>
      <c r="E19" s="215"/>
      <c r="F19" s="215"/>
      <c r="G19" s="136" t="s">
        <v>30</v>
      </c>
      <c r="H19" s="172" t="s">
        <v>77</v>
      </c>
      <c r="I19" s="170"/>
      <c r="J19" s="170"/>
      <c r="K19" s="170"/>
      <c r="L19" s="172" t="s">
        <v>32</v>
      </c>
      <c r="M19" s="170"/>
      <c r="N19" s="188"/>
      <c r="O19" s="121"/>
      <c r="P19" s="122"/>
    </row>
    <row r="20" spans="1:16">
      <c r="A20" s="172"/>
      <c r="B20" s="172"/>
      <c r="C20" s="215"/>
      <c r="D20" s="215"/>
      <c r="E20" s="215"/>
      <c r="F20" s="215"/>
      <c r="G20" s="136"/>
      <c r="H20" s="170"/>
      <c r="I20" s="170"/>
      <c r="J20" s="170"/>
      <c r="K20" s="170"/>
      <c r="L20" s="170"/>
      <c r="M20" s="170"/>
      <c r="N20" s="188"/>
      <c r="O20" s="128"/>
      <c r="P20" s="129"/>
    </row>
    <row r="21" spans="1:16" ht="78" customHeight="1">
      <c r="A21" s="172"/>
      <c r="B21" s="172"/>
      <c r="C21" s="215"/>
      <c r="D21" s="215"/>
      <c r="E21" s="215"/>
      <c r="F21" s="215"/>
      <c r="G21" s="136"/>
      <c r="H21" s="170"/>
      <c r="I21" s="170"/>
      <c r="J21" s="170"/>
      <c r="K21" s="170"/>
      <c r="L21" s="170"/>
      <c r="M21" s="170"/>
      <c r="N21" s="188"/>
      <c r="O21" s="123"/>
      <c r="P21" s="124"/>
    </row>
    <row r="22" spans="1:16" ht="15" customHeight="1">
      <c r="A22" s="150" t="s">
        <v>16</v>
      </c>
      <c r="B22" s="150"/>
      <c r="C22" s="142" t="s">
        <v>17</v>
      </c>
      <c r="D22" s="142"/>
      <c r="E22" s="142"/>
      <c r="F22" s="142"/>
      <c r="G22" s="43">
        <v>0</v>
      </c>
      <c r="H22" s="214">
        <f>($G22/$D$13*$D$14)+($G22/$D$13*$D$15*2/3)</f>
        <v>0</v>
      </c>
      <c r="I22" s="214"/>
      <c r="J22" s="214"/>
      <c r="K22" s="214"/>
      <c r="L22" s="214">
        <f>G22-H22</f>
        <v>0</v>
      </c>
      <c r="M22" s="214"/>
      <c r="N22" s="189"/>
      <c r="O22" s="121"/>
      <c r="P22" s="122"/>
    </row>
    <row r="23" spans="1:16" ht="15.75">
      <c r="A23" s="150"/>
      <c r="B23" s="150"/>
      <c r="C23" s="142" t="s">
        <v>18</v>
      </c>
      <c r="D23" s="142"/>
      <c r="E23" s="142"/>
      <c r="F23" s="142"/>
      <c r="G23" s="43">
        <v>0</v>
      </c>
      <c r="H23" s="214">
        <f t="shared" ref="H23:H38" si="0">($G23/$D$13*$D$14)+($G23/$D$13*$D$15*2/3)</f>
        <v>0</v>
      </c>
      <c r="I23" s="214"/>
      <c r="J23" s="214"/>
      <c r="K23" s="214"/>
      <c r="L23" s="214">
        <f t="shared" ref="L23:L38" si="1">G23-H23</f>
        <v>0</v>
      </c>
      <c r="M23" s="214"/>
      <c r="N23" s="189"/>
      <c r="O23" s="128"/>
      <c r="P23" s="129"/>
    </row>
    <row r="24" spans="1:16" ht="15.75">
      <c r="A24" s="150"/>
      <c r="B24" s="150"/>
      <c r="C24" s="142" t="s">
        <v>19</v>
      </c>
      <c r="D24" s="142"/>
      <c r="E24" s="142"/>
      <c r="F24" s="142"/>
      <c r="G24" s="43">
        <v>0</v>
      </c>
      <c r="H24" s="214">
        <f t="shared" si="0"/>
        <v>0</v>
      </c>
      <c r="I24" s="214"/>
      <c r="J24" s="214"/>
      <c r="K24" s="214"/>
      <c r="L24" s="214">
        <f t="shared" si="1"/>
        <v>0</v>
      </c>
      <c r="M24" s="214"/>
      <c r="N24" s="189"/>
      <c r="O24" s="128"/>
      <c r="P24" s="129"/>
    </row>
    <row r="25" spans="1:16" ht="15.75">
      <c r="A25" s="150"/>
      <c r="B25" s="150"/>
      <c r="C25" s="142" t="s">
        <v>20</v>
      </c>
      <c r="D25" s="142"/>
      <c r="E25" s="142"/>
      <c r="F25" s="142"/>
      <c r="G25" s="43">
        <v>0</v>
      </c>
      <c r="H25" s="214">
        <f t="shared" si="0"/>
        <v>0</v>
      </c>
      <c r="I25" s="214"/>
      <c r="J25" s="214"/>
      <c r="K25" s="214"/>
      <c r="L25" s="214">
        <f t="shared" si="1"/>
        <v>0</v>
      </c>
      <c r="M25" s="214"/>
      <c r="N25" s="189"/>
      <c r="O25" s="128"/>
      <c r="P25" s="129"/>
    </row>
    <row r="26" spans="1:16" ht="15.75">
      <c r="A26" s="150"/>
      <c r="B26" s="150"/>
      <c r="C26" s="142" t="s">
        <v>21</v>
      </c>
      <c r="D26" s="142"/>
      <c r="E26" s="142"/>
      <c r="F26" s="142"/>
      <c r="G26" s="43">
        <v>0</v>
      </c>
      <c r="H26" s="214">
        <f t="shared" si="0"/>
        <v>0</v>
      </c>
      <c r="I26" s="214"/>
      <c r="J26" s="214"/>
      <c r="K26" s="214"/>
      <c r="L26" s="214">
        <f t="shared" si="1"/>
        <v>0</v>
      </c>
      <c r="M26" s="214"/>
      <c r="N26" s="189"/>
      <c r="O26" s="128"/>
      <c r="P26" s="129"/>
    </row>
    <row r="27" spans="1:16" ht="15.75">
      <c r="A27" s="150"/>
      <c r="B27" s="150"/>
      <c r="C27" s="210" t="s">
        <v>100</v>
      </c>
      <c r="D27" s="210"/>
      <c r="E27" s="210"/>
      <c r="F27" s="210"/>
      <c r="G27" s="43">
        <v>1158.77</v>
      </c>
      <c r="H27" s="214">
        <f>G27</f>
        <v>1158.77</v>
      </c>
      <c r="I27" s="214"/>
      <c r="J27" s="214"/>
      <c r="K27" s="214"/>
      <c r="L27" s="214">
        <f t="shared" si="1"/>
        <v>0</v>
      </c>
      <c r="M27" s="214"/>
      <c r="N27" s="189"/>
      <c r="O27" s="128"/>
      <c r="P27" s="129"/>
    </row>
    <row r="28" spans="1:16" ht="15.75">
      <c r="A28" s="150"/>
      <c r="B28" s="150"/>
      <c r="C28" s="142" t="s">
        <v>101</v>
      </c>
      <c r="D28" s="142"/>
      <c r="E28" s="142"/>
      <c r="F28" s="142"/>
      <c r="G28" s="43">
        <v>637.25</v>
      </c>
      <c r="H28" s="214">
        <f>G28</f>
        <v>637.25</v>
      </c>
      <c r="I28" s="214"/>
      <c r="J28" s="214"/>
      <c r="K28" s="214"/>
      <c r="L28" s="214">
        <f t="shared" si="1"/>
        <v>0</v>
      </c>
      <c r="M28" s="214"/>
      <c r="N28" s="189"/>
      <c r="O28" s="128"/>
      <c r="P28" s="129"/>
    </row>
    <row r="29" spans="1:16" ht="15.75">
      <c r="A29" s="150"/>
      <c r="B29" s="150"/>
      <c r="C29" s="142" t="s">
        <v>107</v>
      </c>
      <c r="D29" s="142"/>
      <c r="E29" s="142"/>
      <c r="F29" s="142"/>
      <c r="G29" s="43">
        <v>0</v>
      </c>
      <c r="H29" s="214">
        <f>G29</f>
        <v>0</v>
      </c>
      <c r="I29" s="214"/>
      <c r="J29" s="214"/>
      <c r="K29" s="214"/>
      <c r="L29" s="214">
        <f t="shared" si="1"/>
        <v>0</v>
      </c>
      <c r="M29" s="214"/>
      <c r="N29" s="189"/>
      <c r="O29" s="128"/>
      <c r="P29" s="129"/>
    </row>
    <row r="30" spans="1:16" ht="15.75">
      <c r="A30" s="150"/>
      <c r="B30" s="150"/>
      <c r="C30" s="142" t="s">
        <v>22</v>
      </c>
      <c r="D30" s="142"/>
      <c r="E30" s="142"/>
      <c r="F30" s="142"/>
      <c r="G30" s="43">
        <v>0</v>
      </c>
      <c r="H30" s="214">
        <f>G30</f>
        <v>0</v>
      </c>
      <c r="I30" s="214"/>
      <c r="J30" s="214"/>
      <c r="K30" s="214"/>
      <c r="L30" s="214">
        <f t="shared" si="1"/>
        <v>0</v>
      </c>
      <c r="M30" s="214"/>
      <c r="N30" s="189"/>
      <c r="O30" s="128"/>
      <c r="P30" s="129"/>
    </row>
    <row r="31" spans="1:16" ht="15.75">
      <c r="A31" s="150"/>
      <c r="B31" s="150"/>
      <c r="C31" s="142" t="s">
        <v>23</v>
      </c>
      <c r="D31" s="142"/>
      <c r="E31" s="142"/>
      <c r="F31" s="142"/>
      <c r="G31" s="43">
        <v>0</v>
      </c>
      <c r="H31" s="214">
        <f t="shared" si="0"/>
        <v>0</v>
      </c>
      <c r="I31" s="214"/>
      <c r="J31" s="214"/>
      <c r="K31" s="214"/>
      <c r="L31" s="214">
        <f t="shared" si="1"/>
        <v>0</v>
      </c>
      <c r="M31" s="214"/>
      <c r="N31" s="189"/>
      <c r="O31" s="128"/>
      <c r="P31" s="129"/>
    </row>
    <row r="32" spans="1:16" ht="15.75">
      <c r="A32" s="150"/>
      <c r="B32" s="150"/>
      <c r="C32" s="142" t="s">
        <v>24</v>
      </c>
      <c r="D32" s="142"/>
      <c r="E32" s="142"/>
      <c r="F32" s="142"/>
      <c r="G32" s="43">
        <v>21987.5</v>
      </c>
      <c r="H32" s="214">
        <f t="shared" si="0"/>
        <v>18677.553763440857</v>
      </c>
      <c r="I32" s="214"/>
      <c r="J32" s="214"/>
      <c r="K32" s="214"/>
      <c r="L32" s="214">
        <f t="shared" si="1"/>
        <v>3309.9462365591426</v>
      </c>
      <c r="M32" s="214"/>
      <c r="N32" s="189"/>
      <c r="O32" s="128"/>
      <c r="P32" s="129"/>
    </row>
    <row r="33" spans="1:18" ht="15.75">
      <c r="A33" s="150"/>
      <c r="B33" s="150"/>
      <c r="C33" s="142" t="s">
        <v>25</v>
      </c>
      <c r="D33" s="142"/>
      <c r="E33" s="142"/>
      <c r="F33" s="142"/>
      <c r="G33" s="43">
        <v>11457.67</v>
      </c>
      <c r="H33" s="214">
        <f t="shared" si="0"/>
        <v>9732.8594623655918</v>
      </c>
      <c r="I33" s="214"/>
      <c r="J33" s="214"/>
      <c r="K33" s="214"/>
      <c r="L33" s="214">
        <f t="shared" si="1"/>
        <v>1724.8105376344083</v>
      </c>
      <c r="M33" s="214"/>
      <c r="N33" s="189"/>
      <c r="O33" s="128"/>
      <c r="P33" s="129"/>
    </row>
    <row r="34" spans="1:18" ht="15.75">
      <c r="A34" s="150"/>
      <c r="B34" s="150"/>
      <c r="C34" s="142" t="s">
        <v>26</v>
      </c>
      <c r="D34" s="142"/>
      <c r="E34" s="142"/>
      <c r="F34" s="142"/>
      <c r="G34" s="43">
        <v>0</v>
      </c>
      <c r="H34" s="214">
        <f t="shared" si="0"/>
        <v>0</v>
      </c>
      <c r="I34" s="214"/>
      <c r="J34" s="214"/>
      <c r="K34" s="214"/>
      <c r="L34" s="214">
        <f t="shared" si="1"/>
        <v>0</v>
      </c>
      <c r="M34" s="214"/>
      <c r="N34" s="189"/>
      <c r="O34" s="128"/>
      <c r="P34" s="129"/>
    </row>
    <row r="35" spans="1:18" ht="15.75">
      <c r="A35" s="150"/>
      <c r="B35" s="150"/>
      <c r="C35" s="142" t="s">
        <v>27</v>
      </c>
      <c r="D35" s="142"/>
      <c r="E35" s="142"/>
      <c r="F35" s="142"/>
      <c r="G35" s="43">
        <v>0</v>
      </c>
      <c r="H35" s="214">
        <f t="shared" si="0"/>
        <v>0</v>
      </c>
      <c r="I35" s="214"/>
      <c r="J35" s="214"/>
      <c r="K35" s="214"/>
      <c r="L35" s="214">
        <f t="shared" si="1"/>
        <v>0</v>
      </c>
      <c r="M35" s="214"/>
      <c r="N35" s="189"/>
      <c r="O35" s="128"/>
      <c r="P35" s="129"/>
    </row>
    <row r="36" spans="1:18" ht="15.75">
      <c r="A36" s="150"/>
      <c r="B36" s="150"/>
      <c r="C36" s="142" t="s">
        <v>28</v>
      </c>
      <c r="D36" s="142"/>
      <c r="E36" s="142"/>
      <c r="F36" s="142"/>
      <c r="G36" s="43">
        <v>0</v>
      </c>
      <c r="H36" s="214">
        <f t="shared" si="0"/>
        <v>0</v>
      </c>
      <c r="I36" s="214"/>
      <c r="J36" s="214"/>
      <c r="K36" s="214"/>
      <c r="L36" s="214">
        <f t="shared" si="1"/>
        <v>0</v>
      </c>
      <c r="M36" s="214"/>
      <c r="N36" s="189"/>
      <c r="O36" s="128"/>
      <c r="P36" s="129"/>
      <c r="R36" s="9"/>
    </row>
    <row r="37" spans="1:18" ht="15.75">
      <c r="A37" s="150"/>
      <c r="B37" s="150"/>
      <c r="C37" s="142" t="s">
        <v>51</v>
      </c>
      <c r="D37" s="142"/>
      <c r="E37" s="142"/>
      <c r="F37" s="142"/>
      <c r="G37" s="43">
        <v>8138.89</v>
      </c>
      <c r="H37" s="214">
        <f t="shared" si="0"/>
        <v>6913.680752688173</v>
      </c>
      <c r="I37" s="214"/>
      <c r="J37" s="214"/>
      <c r="K37" s="214"/>
      <c r="L37" s="214">
        <f t="shared" si="1"/>
        <v>1225.2092473118273</v>
      </c>
      <c r="M37" s="214"/>
      <c r="N37" s="189"/>
      <c r="O37" s="128"/>
      <c r="P37" s="129"/>
    </row>
    <row r="38" spans="1:18" ht="15.75">
      <c r="A38" s="150"/>
      <c r="B38" s="150"/>
      <c r="C38" s="142" t="s">
        <v>104</v>
      </c>
      <c r="D38" s="142"/>
      <c r="E38" s="142"/>
      <c r="F38" s="142"/>
      <c r="G38" s="43">
        <v>0</v>
      </c>
      <c r="H38" s="214">
        <f t="shared" si="0"/>
        <v>0</v>
      </c>
      <c r="I38" s="214"/>
      <c r="J38" s="214"/>
      <c r="K38" s="214"/>
      <c r="L38" s="214">
        <f t="shared" si="1"/>
        <v>0</v>
      </c>
      <c r="M38" s="214"/>
      <c r="N38" s="189"/>
      <c r="O38" s="128"/>
      <c r="P38" s="129"/>
    </row>
    <row r="39" spans="1:18" ht="18.75">
      <c r="A39" s="158" t="s">
        <v>33</v>
      </c>
      <c r="B39" s="158"/>
      <c r="C39" s="141"/>
      <c r="D39" s="141"/>
      <c r="E39" s="141"/>
      <c r="F39" s="141"/>
      <c r="G39" s="43">
        <f>SUM(G22:G38)</f>
        <v>43380.08</v>
      </c>
      <c r="H39" s="214">
        <f>SUM(H22:K38)</f>
        <v>37120.113978494621</v>
      </c>
      <c r="I39" s="141"/>
      <c r="J39" s="141"/>
      <c r="K39" s="141"/>
      <c r="L39" s="260">
        <f>G39-H39</f>
        <v>6259.9660215053809</v>
      </c>
      <c r="M39" s="260"/>
      <c r="N39" s="15">
        <v>1</v>
      </c>
      <c r="O39" s="123"/>
      <c r="P39" s="124"/>
    </row>
    <row r="40" spans="1:18" ht="15.75">
      <c r="A40" s="153" t="s">
        <v>39</v>
      </c>
      <c r="B40" s="153"/>
      <c r="C40" s="153"/>
      <c r="D40" s="153"/>
      <c r="E40" s="153"/>
      <c r="F40" s="153"/>
      <c r="G40" s="153"/>
      <c r="H40" s="153"/>
      <c r="I40" s="153"/>
      <c r="J40" s="153"/>
      <c r="K40" s="153"/>
      <c r="L40" s="153"/>
      <c r="M40" s="153"/>
      <c r="N40" s="261"/>
      <c r="O40" s="262"/>
      <c r="P40" s="263"/>
    </row>
    <row r="41" spans="1:18" ht="62.25" customHeight="1">
      <c r="A41" s="162"/>
      <c r="B41" s="162"/>
      <c r="C41" s="170" t="s">
        <v>35</v>
      </c>
      <c r="D41" s="170"/>
      <c r="E41" s="170"/>
      <c r="F41" s="170"/>
      <c r="G41" s="54" t="s">
        <v>36</v>
      </c>
      <c r="H41" s="172" t="s">
        <v>195</v>
      </c>
      <c r="I41" s="172"/>
      <c r="J41" s="172"/>
      <c r="K41" s="172"/>
      <c r="L41" s="172" t="s">
        <v>38</v>
      </c>
      <c r="M41" s="172"/>
      <c r="N41" s="53"/>
      <c r="O41" s="48" t="s">
        <v>61</v>
      </c>
      <c r="P41" s="48" t="s">
        <v>62</v>
      </c>
    </row>
    <row r="42" spans="1:18" ht="15" customHeight="1">
      <c r="A42" s="162" t="s">
        <v>105</v>
      </c>
      <c r="B42" s="162"/>
      <c r="C42" s="210" t="s">
        <v>93</v>
      </c>
      <c r="D42" s="210"/>
      <c r="E42" s="210"/>
      <c r="F42" s="210"/>
      <c r="G42" s="49">
        <v>1879.27</v>
      </c>
      <c r="H42" s="211">
        <f>($G42/$J$13*$J$14)+($G42/$J$13*$J$15/2)</f>
        <v>1503.4159999999999</v>
      </c>
      <c r="I42" s="211"/>
      <c r="J42" s="211"/>
      <c r="K42" s="211"/>
      <c r="L42" s="211">
        <f>G42-H42</f>
        <v>375.85400000000004</v>
      </c>
      <c r="M42" s="211"/>
      <c r="N42" s="189"/>
      <c r="O42" s="369">
        <f>L42+L43</f>
        <v>632.11800000000017</v>
      </c>
      <c r="P42" s="321"/>
    </row>
    <row r="43" spans="1:18" ht="15.75">
      <c r="A43" s="162"/>
      <c r="B43" s="162"/>
      <c r="C43" s="210" t="s">
        <v>92</v>
      </c>
      <c r="D43" s="210"/>
      <c r="E43" s="210"/>
      <c r="F43" s="210"/>
      <c r="G43" s="49">
        <v>1281.32</v>
      </c>
      <c r="H43" s="211">
        <f t="shared" ref="H43:H45" si="2">($G43/$J$13*$J$14)+($G43/$J$13*$J$15/2)</f>
        <v>1025.0559999999998</v>
      </c>
      <c r="I43" s="211"/>
      <c r="J43" s="211"/>
      <c r="K43" s="211"/>
      <c r="L43" s="211">
        <f t="shared" ref="L43:L45" si="3">G43-H43</f>
        <v>256.26400000000012</v>
      </c>
      <c r="M43" s="211"/>
      <c r="N43" s="189"/>
      <c r="O43" s="257"/>
      <c r="P43" s="323"/>
    </row>
    <row r="44" spans="1:18" ht="15.75">
      <c r="A44" s="162"/>
      <c r="B44" s="162"/>
      <c r="C44" s="210" t="s">
        <v>94</v>
      </c>
      <c r="D44" s="210"/>
      <c r="E44" s="210"/>
      <c r="F44" s="210"/>
      <c r="G44" s="49">
        <v>1537.58</v>
      </c>
      <c r="H44" s="211">
        <f t="shared" si="2"/>
        <v>1230.0639999999999</v>
      </c>
      <c r="I44" s="211"/>
      <c r="J44" s="211"/>
      <c r="K44" s="211"/>
      <c r="L44" s="211">
        <f t="shared" si="3"/>
        <v>307.51600000000008</v>
      </c>
      <c r="M44" s="211"/>
      <c r="N44" s="189"/>
      <c r="O44" s="321"/>
      <c r="P44" s="369">
        <f>L44+L45</f>
        <v>478.35800000000017</v>
      </c>
    </row>
    <row r="45" spans="1:18" ht="15.75">
      <c r="A45" s="162"/>
      <c r="B45" s="162"/>
      <c r="C45" s="210" t="s">
        <v>91</v>
      </c>
      <c r="D45" s="210"/>
      <c r="E45" s="210"/>
      <c r="F45" s="210"/>
      <c r="G45" s="49">
        <v>854.21</v>
      </c>
      <c r="H45" s="211">
        <f t="shared" si="2"/>
        <v>683.36799999999994</v>
      </c>
      <c r="I45" s="211"/>
      <c r="J45" s="211"/>
      <c r="K45" s="211"/>
      <c r="L45" s="211">
        <f t="shared" si="3"/>
        <v>170.8420000000001</v>
      </c>
      <c r="M45" s="211"/>
      <c r="N45" s="189"/>
      <c r="O45" s="323"/>
      <c r="P45" s="257"/>
    </row>
    <row r="46" spans="1:18" ht="18.75">
      <c r="A46" s="158" t="s">
        <v>33</v>
      </c>
      <c r="B46" s="158"/>
      <c r="C46" s="209"/>
      <c r="D46" s="209"/>
      <c r="E46" s="209"/>
      <c r="F46" s="209"/>
      <c r="G46" s="49"/>
      <c r="H46" s="211"/>
      <c r="I46" s="211"/>
      <c r="J46" s="211"/>
      <c r="K46" s="211"/>
      <c r="L46" s="208">
        <f>SUM(L42:M45)</f>
        <v>1110.4760000000003</v>
      </c>
      <c r="M46" s="208"/>
      <c r="N46" s="15">
        <v>2</v>
      </c>
      <c r="O46" s="126"/>
      <c r="P46" s="127"/>
    </row>
    <row r="47" spans="1:18" ht="15.75">
      <c r="A47" s="153" t="s">
        <v>44</v>
      </c>
      <c r="B47" s="153"/>
      <c r="C47" s="153"/>
      <c r="D47" s="153"/>
      <c r="E47" s="153"/>
      <c r="F47" s="153"/>
      <c r="G47" s="153"/>
      <c r="H47" s="153"/>
      <c r="I47" s="153"/>
      <c r="J47" s="153"/>
      <c r="K47" s="153"/>
      <c r="L47" s="153"/>
      <c r="M47" s="153"/>
      <c r="N47" s="246"/>
      <c r="O47" s="247"/>
      <c r="P47" s="248"/>
    </row>
    <row r="48" spans="1:18" ht="15" customHeight="1">
      <c r="A48" s="172" t="s">
        <v>45</v>
      </c>
      <c r="B48" s="172"/>
      <c r="C48" s="170" t="s">
        <v>46</v>
      </c>
      <c r="D48" s="170"/>
      <c r="E48" s="170"/>
      <c r="F48" s="170"/>
      <c r="G48" s="172" t="s">
        <v>47</v>
      </c>
      <c r="H48" s="172" t="s">
        <v>65</v>
      </c>
      <c r="I48" s="172"/>
      <c r="J48" s="172" t="s">
        <v>106</v>
      </c>
      <c r="K48" s="172"/>
      <c r="L48" s="172" t="s">
        <v>48</v>
      </c>
      <c r="M48" s="172"/>
      <c r="N48" s="240"/>
      <c r="O48" s="121"/>
      <c r="P48" s="122"/>
    </row>
    <row r="49" spans="1:16" ht="47.25" customHeight="1">
      <c r="A49" s="172"/>
      <c r="B49" s="172"/>
      <c r="C49" s="170"/>
      <c r="D49" s="170"/>
      <c r="E49" s="170"/>
      <c r="F49" s="170"/>
      <c r="G49" s="172"/>
      <c r="H49" s="172"/>
      <c r="I49" s="172"/>
      <c r="J49" s="172"/>
      <c r="K49" s="172"/>
      <c r="L49" s="172"/>
      <c r="M49" s="172"/>
      <c r="N49" s="240"/>
      <c r="O49" s="123"/>
      <c r="P49" s="124"/>
    </row>
    <row r="50" spans="1:16" ht="15.75">
      <c r="A50" s="172"/>
      <c r="B50" s="172"/>
      <c r="C50" s="210" t="s">
        <v>49</v>
      </c>
      <c r="D50" s="210"/>
      <c r="E50" s="210"/>
      <c r="F50" s="210"/>
      <c r="G50" s="51">
        <v>3010.38</v>
      </c>
      <c r="H50" s="211">
        <f>H32-(H44+H45)</f>
        <v>16764.121763440857</v>
      </c>
      <c r="I50" s="211"/>
      <c r="J50" s="211">
        <f>(H50*J16)-D12</f>
        <v>2245.8514217797383</v>
      </c>
      <c r="K50" s="211"/>
      <c r="L50" s="211">
        <f>IF(J50&lt;=0,G50,G50-J50)</f>
        <v>764.52857822026181</v>
      </c>
      <c r="M50" s="211"/>
      <c r="N50" s="189"/>
      <c r="O50" s="121"/>
      <c r="P50" s="122"/>
    </row>
    <row r="51" spans="1:16" ht="15.75">
      <c r="A51" s="172"/>
      <c r="B51" s="172"/>
      <c r="C51" s="210" t="s">
        <v>50</v>
      </c>
      <c r="D51" s="210"/>
      <c r="E51" s="210"/>
      <c r="F51" s="210"/>
      <c r="G51" s="51">
        <v>213.81</v>
      </c>
      <c r="H51" s="211"/>
      <c r="I51" s="211"/>
      <c r="J51" s="211">
        <f>G51</f>
        <v>213.81</v>
      </c>
      <c r="K51" s="211"/>
      <c r="L51" s="211">
        <f>G51-J51</f>
        <v>0</v>
      </c>
      <c r="M51" s="211"/>
      <c r="N51" s="189"/>
      <c r="O51" s="128"/>
      <c r="P51" s="129"/>
    </row>
    <row r="52" spans="1:16" ht="18.75">
      <c r="A52" s="158" t="s">
        <v>33</v>
      </c>
      <c r="B52" s="158"/>
      <c r="C52" s="286"/>
      <c r="D52" s="286"/>
      <c r="E52" s="286"/>
      <c r="F52" s="286"/>
      <c r="G52" s="51"/>
      <c r="H52" s="211"/>
      <c r="I52" s="211"/>
      <c r="J52" s="211"/>
      <c r="K52" s="211"/>
      <c r="L52" s="208">
        <f>SUM(L50+L51)</f>
        <v>764.52857822026181</v>
      </c>
      <c r="M52" s="208"/>
      <c r="N52" s="15">
        <v>3</v>
      </c>
      <c r="O52" s="128"/>
      <c r="P52" s="129"/>
    </row>
    <row r="53" spans="1:16" ht="18.75" customHeight="1">
      <c r="A53" s="153" t="s">
        <v>112</v>
      </c>
      <c r="B53" s="153"/>
      <c r="C53" s="153"/>
      <c r="D53" s="153"/>
      <c r="E53" s="153"/>
      <c r="F53" s="153"/>
      <c r="G53" s="153"/>
      <c r="H53" s="153"/>
      <c r="I53" s="153"/>
      <c r="J53" s="153"/>
      <c r="K53" s="153"/>
      <c r="L53" s="153"/>
      <c r="M53" s="153"/>
      <c r="N53" s="41"/>
      <c r="O53" s="128"/>
      <c r="P53" s="129"/>
    </row>
    <row r="54" spans="1:16" ht="14.45" customHeight="1">
      <c r="A54" s="150" t="s">
        <v>103</v>
      </c>
      <c r="B54" s="150"/>
      <c r="C54" s="241" t="s">
        <v>60</v>
      </c>
      <c r="D54" s="242"/>
      <c r="E54" s="242"/>
      <c r="F54" s="242"/>
      <c r="G54" s="171">
        <f>L39-L52</f>
        <v>5495.4374432851191</v>
      </c>
      <c r="H54" s="171"/>
      <c r="I54" s="171"/>
      <c r="J54" s="171"/>
      <c r="K54" s="171"/>
      <c r="L54" s="171"/>
      <c r="M54" s="171"/>
      <c r="N54" s="187"/>
      <c r="O54" s="128"/>
      <c r="P54" s="129"/>
    </row>
    <row r="55" spans="1:16" ht="14.45" customHeight="1">
      <c r="A55" s="150"/>
      <c r="B55" s="150"/>
      <c r="C55" s="242"/>
      <c r="D55" s="242"/>
      <c r="E55" s="242"/>
      <c r="F55" s="242"/>
      <c r="G55" s="171"/>
      <c r="H55" s="171"/>
      <c r="I55" s="171"/>
      <c r="J55" s="171"/>
      <c r="K55" s="171"/>
      <c r="L55" s="171"/>
      <c r="M55" s="171"/>
      <c r="N55" s="187"/>
      <c r="O55" s="123"/>
      <c r="P55" s="124"/>
    </row>
    <row r="58" spans="1:16" ht="45.75" customHeight="1">
      <c r="A58" s="238" t="s">
        <v>182</v>
      </c>
      <c r="B58" s="238"/>
      <c r="C58" s="238"/>
      <c r="D58" s="238"/>
      <c r="F58" s="239" t="s">
        <v>183</v>
      </c>
      <c r="G58" s="239"/>
      <c r="H58" s="239"/>
      <c r="I58" s="239"/>
      <c r="J58" s="239"/>
      <c r="L58" s="192" t="s">
        <v>186</v>
      </c>
      <c r="M58" s="192"/>
      <c r="N58" s="192"/>
      <c r="O58" s="192"/>
    </row>
    <row r="59" spans="1:16">
      <c r="A59" s="163" t="s">
        <v>54</v>
      </c>
      <c r="B59" s="163"/>
      <c r="C59" s="163"/>
      <c r="D59" s="93">
        <f>H32</f>
        <v>18677.553763440857</v>
      </c>
      <c r="F59" s="163" t="s">
        <v>65</v>
      </c>
      <c r="G59" s="163"/>
      <c r="H59" s="163"/>
      <c r="I59" s="163"/>
      <c r="J59" s="93">
        <f>(D16/D13*D14)+(D16/D13*D15*2/3)</f>
        <v>16645.818172043011</v>
      </c>
    </row>
    <row r="60" spans="1:16">
      <c r="A60" s="163" t="s">
        <v>55</v>
      </c>
      <c r="B60" s="163"/>
      <c r="C60" s="163"/>
      <c r="D60" s="93">
        <f>H44+H45</f>
        <v>1913.4319999999998</v>
      </c>
      <c r="F60" s="163" t="s">
        <v>66</v>
      </c>
      <c r="G60" s="163"/>
      <c r="H60" s="163"/>
      <c r="I60" s="163"/>
      <c r="J60" s="93">
        <f>(J59*J16)-D12</f>
        <v>2213.9094623655919</v>
      </c>
    </row>
    <row r="61" spans="1:16" ht="37.5">
      <c r="A61" s="163" t="s">
        <v>56</v>
      </c>
      <c r="B61" s="163"/>
      <c r="C61" s="163"/>
      <c r="D61" s="93">
        <f>D59-D60</f>
        <v>16764.121763440857</v>
      </c>
      <c r="F61" s="163" t="s">
        <v>67</v>
      </c>
      <c r="G61" s="163"/>
      <c r="H61" s="163"/>
      <c r="I61" s="163"/>
      <c r="J61" s="95">
        <f>IF(J60&lt;=0,G50,G50-J60)</f>
        <v>796.47053763440817</v>
      </c>
      <c r="K61" s="99" t="s">
        <v>184</v>
      </c>
    </row>
    <row r="62" spans="1:16">
      <c r="A62" s="163" t="s">
        <v>57</v>
      </c>
      <c r="B62" s="163"/>
      <c r="C62" s="163"/>
      <c r="D62" s="94">
        <v>0.27</v>
      </c>
      <c r="F62" s="164"/>
      <c r="G62" s="164"/>
      <c r="H62" s="164"/>
      <c r="I62" s="5"/>
    </row>
    <row r="63" spans="1:16">
      <c r="A63" s="163" t="s">
        <v>58</v>
      </c>
      <c r="B63" s="163"/>
      <c r="C63" s="163"/>
      <c r="D63" s="93">
        <f>(D61*D62)-D12</f>
        <v>2245.8528761290318</v>
      </c>
      <c r="F63" s="164"/>
      <c r="G63" s="164"/>
      <c r="H63" s="164"/>
      <c r="I63" s="4"/>
    </row>
    <row r="64" spans="1:16" ht="30">
      <c r="A64" s="163" t="s">
        <v>59</v>
      </c>
      <c r="B64" s="163"/>
      <c r="C64" s="163"/>
      <c r="D64" s="95">
        <f>IF(D63&lt;=0,G50,G50-D63)</f>
        <v>764.52712387096835</v>
      </c>
      <c r="E64" s="97" t="s">
        <v>185</v>
      </c>
      <c r="F64" s="164"/>
      <c r="G64" s="164"/>
      <c r="H64" s="164"/>
      <c r="I64" s="4"/>
    </row>
  </sheetData>
  <mergeCells count="195">
    <mergeCell ref="A64:C64"/>
    <mergeCell ref="F64:H64"/>
    <mergeCell ref="O44:O45"/>
    <mergeCell ref="P42:P43"/>
    <mergeCell ref="A61:C61"/>
    <mergeCell ref="F61:I61"/>
    <mergeCell ref="A62:C62"/>
    <mergeCell ref="F62:H62"/>
    <mergeCell ref="A63:C63"/>
    <mergeCell ref="F63:H63"/>
    <mergeCell ref="N54:N55"/>
    <mergeCell ref="A58:D58"/>
    <mergeCell ref="F58:J58"/>
    <mergeCell ref="A59:C59"/>
    <mergeCell ref="F59:I59"/>
    <mergeCell ref="A60:C60"/>
    <mergeCell ref="F60:I60"/>
    <mergeCell ref="L51:M51"/>
    <mergeCell ref="A52:B52"/>
    <mergeCell ref="C52:F52"/>
    <mergeCell ref="H52:K52"/>
    <mergeCell ref="L52:M52"/>
    <mergeCell ref="A54:B55"/>
    <mergeCell ref="C54:F55"/>
    <mergeCell ref="A48:B51"/>
    <mergeCell ref="C48:F49"/>
    <mergeCell ref="G48:G49"/>
    <mergeCell ref="H48:I49"/>
    <mergeCell ref="J48:K49"/>
    <mergeCell ref="L48:M49"/>
    <mergeCell ref="N48:N49"/>
    <mergeCell ref="G54:M55"/>
    <mergeCell ref="O48:P49"/>
    <mergeCell ref="C50:F50"/>
    <mergeCell ref="H50:I50"/>
    <mergeCell ref="J50:K50"/>
    <mergeCell ref="L50:M50"/>
    <mergeCell ref="N50:N51"/>
    <mergeCell ref="O50:P55"/>
    <mergeCell ref="C51:F51"/>
    <mergeCell ref="H51:I51"/>
    <mergeCell ref="J51:K51"/>
    <mergeCell ref="A46:B46"/>
    <mergeCell ref="C46:F46"/>
    <mergeCell ref="H46:K46"/>
    <mergeCell ref="L46:M46"/>
    <mergeCell ref="H44:K44"/>
    <mergeCell ref="L44:M44"/>
    <mergeCell ref="O46:P46"/>
    <mergeCell ref="A47:M47"/>
    <mergeCell ref="N47:P47"/>
    <mergeCell ref="N44:N45"/>
    <mergeCell ref="P44:P45"/>
    <mergeCell ref="C45:F45"/>
    <mergeCell ref="H45:K45"/>
    <mergeCell ref="L45:M45"/>
    <mergeCell ref="A42:B45"/>
    <mergeCell ref="C42:F42"/>
    <mergeCell ref="H42:K42"/>
    <mergeCell ref="L42:M42"/>
    <mergeCell ref="N42:N43"/>
    <mergeCell ref="O42:O43"/>
    <mergeCell ref="C43:F43"/>
    <mergeCell ref="H43:K43"/>
    <mergeCell ref="L43:M43"/>
    <mergeCell ref="C44:F44"/>
    <mergeCell ref="A39:B39"/>
    <mergeCell ref="C39:F39"/>
    <mergeCell ref="H39:K39"/>
    <mergeCell ref="L39:M39"/>
    <mergeCell ref="A40:M40"/>
    <mergeCell ref="N40:P40"/>
    <mergeCell ref="A41:B41"/>
    <mergeCell ref="C41:F41"/>
    <mergeCell ref="H41:K41"/>
    <mergeCell ref="L41:M41"/>
    <mergeCell ref="C36:F36"/>
    <mergeCell ref="H36:K36"/>
    <mergeCell ref="L36:M36"/>
    <mergeCell ref="C37:F37"/>
    <mergeCell ref="H37:K37"/>
    <mergeCell ref="L37:M37"/>
    <mergeCell ref="C38:F38"/>
    <mergeCell ref="H38:K38"/>
    <mergeCell ref="L38:M38"/>
    <mergeCell ref="C34:F34"/>
    <mergeCell ref="H34:K34"/>
    <mergeCell ref="L34:M34"/>
    <mergeCell ref="C35:F35"/>
    <mergeCell ref="H35:K35"/>
    <mergeCell ref="L35:M35"/>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24:F24"/>
    <mergeCell ref="H24:K24"/>
    <mergeCell ref="L24:M24"/>
    <mergeCell ref="C25:F25"/>
    <mergeCell ref="H25:K25"/>
    <mergeCell ref="L25:M25"/>
    <mergeCell ref="O19:P21"/>
    <mergeCell ref="A22:B38"/>
    <mergeCell ref="C22:F22"/>
    <mergeCell ref="H22:K22"/>
    <mergeCell ref="L22:M22"/>
    <mergeCell ref="N22:N38"/>
    <mergeCell ref="O22:P39"/>
    <mergeCell ref="C23:F23"/>
    <mergeCell ref="H23:K23"/>
    <mergeCell ref="L23:M23"/>
    <mergeCell ref="C28:F28"/>
    <mergeCell ref="H28:K28"/>
    <mergeCell ref="L28:M28"/>
    <mergeCell ref="C29:F29"/>
    <mergeCell ref="H29:K29"/>
    <mergeCell ref="L29:M29"/>
    <mergeCell ref="C26:F26"/>
    <mergeCell ref="H26:K26"/>
    <mergeCell ref="A17:C17"/>
    <mergeCell ref="D17:M17"/>
    <mergeCell ref="A18:M18"/>
    <mergeCell ref="O18:P18"/>
    <mergeCell ref="A19:B21"/>
    <mergeCell ref="C19:F21"/>
    <mergeCell ref="G19:G21"/>
    <mergeCell ref="H19:K21"/>
    <mergeCell ref="L19:M21"/>
    <mergeCell ref="N19:N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L58:O58"/>
    <mergeCell ref="R1:S1"/>
    <mergeCell ref="A2:P2"/>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s>
  <hyperlinks>
    <hyperlink ref="R1:S1" location="İÇİNDEKİLER!A1" display="İÇİNDEKİLER" xr:uid="{00000000-0004-0000-1100-000000000000}"/>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A64"/>
  <sheetViews>
    <sheetView zoomScale="80" zoomScaleNormal="80" workbookViewId="0">
      <selection activeCell="O66" sqref="O66"/>
    </sheetView>
  </sheetViews>
  <sheetFormatPr defaultColWidth="9.140625" defaultRowHeight="15"/>
  <cols>
    <col min="7" max="7" width="13.85546875" customWidth="1"/>
    <col min="13" max="14" width="6.85546875" customWidth="1"/>
    <col min="15" max="15" width="12.5703125" customWidth="1"/>
    <col min="16" max="16" width="11.7109375" customWidth="1"/>
    <col min="17" max="17" width="14.42578125" customWidth="1"/>
    <col min="18" max="18" width="15.5703125" customWidth="1"/>
    <col min="19" max="19" width="5.28515625" customWidth="1"/>
    <col min="21" max="21" width="10.140625" customWidth="1"/>
    <col min="22" max="22" width="9.85546875" customWidth="1"/>
  </cols>
  <sheetData>
    <row r="1" spans="1:27" ht="41.25" customHeight="1">
      <c r="A1" s="370" t="s">
        <v>154</v>
      </c>
      <c r="B1" s="371"/>
      <c r="C1" s="371"/>
      <c r="D1" s="371"/>
      <c r="E1" s="371"/>
      <c r="F1" s="371"/>
      <c r="G1" s="371"/>
      <c r="H1" s="371"/>
      <c r="I1" s="371"/>
      <c r="J1" s="371"/>
      <c r="K1" s="371"/>
      <c r="L1" s="371"/>
      <c r="M1" s="371"/>
      <c r="N1" s="371"/>
      <c r="O1" s="371"/>
      <c r="P1" s="371"/>
      <c r="Q1" s="371"/>
      <c r="R1" s="371"/>
      <c r="S1" s="372"/>
      <c r="T1" s="42"/>
      <c r="U1" s="114" t="s">
        <v>175</v>
      </c>
      <c r="V1" s="114"/>
      <c r="W1" s="42"/>
      <c r="X1" s="42"/>
      <c r="Y1" s="42"/>
      <c r="Z1" s="42"/>
      <c r="AA1" s="42"/>
    </row>
    <row r="2" spans="1:27" ht="24" thickBot="1">
      <c r="A2" s="220" t="s">
        <v>173</v>
      </c>
      <c r="B2" s="221"/>
      <c r="C2" s="221"/>
      <c r="D2" s="221"/>
      <c r="E2" s="221"/>
      <c r="F2" s="221"/>
      <c r="G2" s="221"/>
      <c r="H2" s="221"/>
      <c r="I2" s="221"/>
      <c r="J2" s="221"/>
      <c r="K2" s="221"/>
      <c r="L2" s="221"/>
      <c r="M2" s="221"/>
      <c r="N2" s="221"/>
      <c r="O2" s="221"/>
      <c r="P2" s="221"/>
      <c r="Q2" s="221"/>
      <c r="R2" s="221"/>
      <c r="S2" s="222"/>
      <c r="T2" s="42"/>
      <c r="U2" s="42"/>
      <c r="V2" s="42"/>
      <c r="W2" s="42"/>
      <c r="X2" s="42"/>
      <c r="Y2" s="42"/>
      <c r="Z2" s="42"/>
      <c r="AA2" s="42"/>
    </row>
    <row r="3" spans="1:27" ht="23.25">
      <c r="A3" s="64"/>
      <c r="B3" s="64"/>
      <c r="C3" s="64"/>
      <c r="D3" s="64"/>
      <c r="E3" s="64"/>
      <c r="F3" s="64"/>
      <c r="G3" s="64"/>
      <c r="H3" s="64"/>
      <c r="I3" s="64"/>
      <c r="J3" s="64"/>
      <c r="K3" s="64"/>
      <c r="L3" s="64"/>
      <c r="M3" s="64"/>
      <c r="N3" s="64"/>
      <c r="O3" s="64"/>
      <c r="P3" s="64"/>
      <c r="Q3" s="64"/>
      <c r="R3" s="64"/>
      <c r="S3" s="64"/>
      <c r="T3" s="42"/>
      <c r="U3" s="42"/>
      <c r="V3" s="42"/>
      <c r="W3" s="42"/>
      <c r="X3" s="42"/>
      <c r="Y3" s="42"/>
      <c r="Z3" s="42"/>
      <c r="AA3" s="42"/>
    </row>
    <row r="4" spans="1:27" ht="28.5" customHeight="1">
      <c r="A4" s="216" t="s">
        <v>0</v>
      </c>
      <c r="B4" s="217"/>
      <c r="C4" s="217"/>
      <c r="D4" s="217"/>
      <c r="E4" s="217"/>
      <c r="F4" s="217"/>
      <c r="G4" s="217"/>
      <c r="H4" s="217"/>
      <c r="I4" s="217"/>
      <c r="J4" s="217"/>
      <c r="K4" s="217"/>
      <c r="L4" s="217"/>
      <c r="M4" s="217"/>
      <c r="N4" s="217"/>
      <c r="O4" s="217"/>
      <c r="P4" s="217"/>
      <c r="Q4" s="217"/>
      <c r="R4" s="217"/>
      <c r="S4" s="218"/>
    </row>
    <row r="5" spans="1:27" ht="15.75">
      <c r="A5" s="153" t="s">
        <v>1</v>
      </c>
      <c r="B5" s="153"/>
      <c r="C5" s="153"/>
      <c r="D5" s="153"/>
      <c r="E5" s="153"/>
      <c r="F5" s="153"/>
      <c r="G5" s="153"/>
      <c r="H5" s="153"/>
      <c r="I5" s="153"/>
      <c r="J5" s="153"/>
      <c r="K5" s="153"/>
      <c r="L5" s="153"/>
      <c r="M5" s="153"/>
      <c r="N5" s="143"/>
      <c r="O5" s="125"/>
      <c r="P5" s="125"/>
      <c r="Q5" s="125"/>
      <c r="R5" s="125"/>
      <c r="S5" s="125"/>
    </row>
    <row r="6" spans="1:27" ht="15" customHeight="1">
      <c r="A6" s="140" t="s">
        <v>2</v>
      </c>
      <c r="B6" s="140"/>
      <c r="C6" s="140"/>
      <c r="D6" s="141"/>
      <c r="E6" s="141"/>
      <c r="F6" s="141"/>
      <c r="G6" s="142" t="s">
        <v>3</v>
      </c>
      <c r="H6" s="142"/>
      <c r="I6" s="142"/>
      <c r="J6" s="141"/>
      <c r="K6" s="141"/>
      <c r="L6" s="141"/>
      <c r="M6" s="141"/>
      <c r="N6" s="143"/>
      <c r="O6" s="128"/>
      <c r="P6" s="164"/>
      <c r="Q6" s="164"/>
      <c r="R6" s="164"/>
      <c r="S6" s="129"/>
    </row>
    <row r="7" spans="1:27" ht="15" customHeight="1">
      <c r="A7" s="142" t="s">
        <v>4</v>
      </c>
      <c r="B7" s="142"/>
      <c r="C7" s="142"/>
      <c r="D7" s="141"/>
      <c r="E7" s="141"/>
      <c r="F7" s="141"/>
      <c r="G7" s="142" t="s">
        <v>3</v>
      </c>
      <c r="H7" s="142"/>
      <c r="I7" s="142"/>
      <c r="J7" s="141"/>
      <c r="K7" s="141"/>
      <c r="L7" s="141"/>
      <c r="M7" s="141"/>
      <c r="N7" s="143"/>
      <c r="O7" s="128"/>
      <c r="P7" s="164"/>
      <c r="Q7" s="164"/>
      <c r="R7" s="164"/>
      <c r="S7" s="129"/>
    </row>
    <row r="8" spans="1:27" ht="15" customHeight="1">
      <c r="A8" s="142" t="s">
        <v>5</v>
      </c>
      <c r="B8" s="142"/>
      <c r="C8" s="142"/>
      <c r="D8" s="141"/>
      <c r="E8" s="141"/>
      <c r="F8" s="141"/>
      <c r="G8" s="142" t="s">
        <v>9</v>
      </c>
      <c r="H8" s="142"/>
      <c r="I8" s="142"/>
      <c r="J8" s="141"/>
      <c r="K8" s="141"/>
      <c r="L8" s="141"/>
      <c r="M8" s="141"/>
      <c r="N8" s="143"/>
      <c r="O8" s="128"/>
      <c r="P8" s="164"/>
      <c r="Q8" s="164"/>
      <c r="R8" s="164"/>
      <c r="S8" s="129"/>
    </row>
    <row r="9" spans="1:27" ht="15" customHeight="1">
      <c r="A9" s="142" t="s">
        <v>6</v>
      </c>
      <c r="B9" s="142"/>
      <c r="C9" s="142"/>
      <c r="D9" s="141"/>
      <c r="E9" s="141"/>
      <c r="F9" s="141"/>
      <c r="G9" s="142" t="s">
        <v>10</v>
      </c>
      <c r="H9" s="142"/>
      <c r="I9" s="142"/>
      <c r="J9" s="141"/>
      <c r="K9" s="141"/>
      <c r="L9" s="141"/>
      <c r="M9" s="141"/>
      <c r="N9" s="143"/>
      <c r="O9" s="128"/>
      <c r="P9" s="164"/>
      <c r="Q9" s="164"/>
      <c r="R9" s="164"/>
      <c r="S9" s="129"/>
    </row>
    <row r="10" spans="1:27" ht="15" customHeight="1">
      <c r="A10" s="142" t="s">
        <v>7</v>
      </c>
      <c r="B10" s="142"/>
      <c r="C10" s="142"/>
      <c r="D10" s="141"/>
      <c r="E10" s="141"/>
      <c r="F10" s="141"/>
      <c r="G10" s="142" t="s">
        <v>11</v>
      </c>
      <c r="H10" s="142"/>
      <c r="I10" s="142"/>
      <c r="J10" s="147">
        <v>45261</v>
      </c>
      <c r="K10" s="141"/>
      <c r="L10" s="141"/>
      <c r="M10" s="141"/>
      <c r="N10" s="143"/>
      <c r="O10" s="128"/>
      <c r="P10" s="164"/>
      <c r="Q10" s="164"/>
      <c r="R10" s="164"/>
      <c r="S10" s="129"/>
    </row>
    <row r="11" spans="1:27" ht="15" customHeight="1">
      <c r="A11" s="142" t="s">
        <v>12</v>
      </c>
      <c r="B11" s="142"/>
      <c r="C11" s="142"/>
      <c r="D11" s="148">
        <v>45279</v>
      </c>
      <c r="E11" s="141"/>
      <c r="F11" s="141"/>
      <c r="G11" s="142" t="s">
        <v>13</v>
      </c>
      <c r="H11" s="142"/>
      <c r="I11" s="142"/>
      <c r="J11" s="141"/>
      <c r="K11" s="141"/>
      <c r="L11" s="141"/>
      <c r="M11" s="141"/>
      <c r="N11" s="143"/>
      <c r="O11" s="128"/>
      <c r="P11" s="164"/>
      <c r="Q11" s="164"/>
      <c r="R11" s="164"/>
      <c r="S11" s="129"/>
    </row>
    <row r="12" spans="1:27" ht="15" customHeight="1">
      <c r="A12" s="142" t="s">
        <v>14</v>
      </c>
      <c r="B12" s="142"/>
      <c r="C12" s="142"/>
      <c r="D12" s="141">
        <v>2280.46</v>
      </c>
      <c r="E12" s="141"/>
      <c r="F12" s="141"/>
      <c r="G12" s="142" t="s">
        <v>40</v>
      </c>
      <c r="H12" s="142"/>
      <c r="I12" s="142"/>
      <c r="J12" s="141">
        <f>G50+D12</f>
        <v>5290.84</v>
      </c>
      <c r="K12" s="141"/>
      <c r="L12" s="141"/>
      <c r="M12" s="141"/>
      <c r="N12" s="143"/>
      <c r="O12" s="128"/>
      <c r="P12" s="164"/>
      <c r="Q12" s="164"/>
      <c r="R12" s="164"/>
      <c r="S12" s="129"/>
    </row>
    <row r="13" spans="1:27" ht="15" customHeight="1">
      <c r="A13" s="142" t="s">
        <v>41</v>
      </c>
      <c r="B13" s="142"/>
      <c r="C13" s="142"/>
      <c r="D13" s="141">
        <v>31</v>
      </c>
      <c r="E13" s="141"/>
      <c r="F13" s="141"/>
      <c r="G13" s="142" t="s">
        <v>42</v>
      </c>
      <c r="H13" s="142"/>
      <c r="I13" s="142"/>
      <c r="J13" s="141">
        <v>30</v>
      </c>
      <c r="K13" s="141"/>
      <c r="L13" s="141"/>
      <c r="M13" s="141"/>
      <c r="N13" s="143"/>
      <c r="O13" s="128"/>
      <c r="P13" s="164"/>
      <c r="Q13" s="164"/>
      <c r="R13" s="164"/>
      <c r="S13" s="129"/>
    </row>
    <row r="14" spans="1:27" ht="15" customHeight="1">
      <c r="A14" s="142" t="s">
        <v>43</v>
      </c>
      <c r="B14" s="142"/>
      <c r="C14" s="142"/>
      <c r="D14" s="141">
        <v>5</v>
      </c>
      <c r="E14" s="141"/>
      <c r="F14" s="141"/>
      <c r="G14" s="142" t="s">
        <v>43</v>
      </c>
      <c r="H14" s="142"/>
      <c r="I14" s="142"/>
      <c r="J14" s="141">
        <f>D14</f>
        <v>5</v>
      </c>
      <c r="K14" s="141"/>
      <c r="L14" s="141"/>
      <c r="M14" s="141"/>
      <c r="N14" s="143"/>
      <c r="O14" s="128"/>
      <c r="P14" s="164"/>
      <c r="Q14" s="164"/>
      <c r="R14" s="164"/>
      <c r="S14" s="129"/>
    </row>
    <row r="15" spans="1:27" ht="15" customHeight="1">
      <c r="A15" s="142" t="s">
        <v>69</v>
      </c>
      <c r="B15" s="142"/>
      <c r="C15" s="142"/>
      <c r="D15" s="141">
        <f>D13-D14</f>
        <v>26</v>
      </c>
      <c r="E15" s="141"/>
      <c r="F15" s="141"/>
      <c r="G15" s="142" t="s">
        <v>69</v>
      </c>
      <c r="H15" s="142"/>
      <c r="I15" s="142"/>
      <c r="J15" s="141">
        <v>26</v>
      </c>
      <c r="K15" s="141"/>
      <c r="L15" s="141"/>
      <c r="M15" s="141"/>
      <c r="N15" s="143"/>
      <c r="O15" s="128"/>
      <c r="P15" s="164"/>
      <c r="Q15" s="164"/>
      <c r="R15" s="164"/>
      <c r="S15" s="129"/>
    </row>
    <row r="16" spans="1:27" ht="15" customHeight="1">
      <c r="A16" s="142" t="s">
        <v>64</v>
      </c>
      <c r="B16" s="142"/>
      <c r="C16" s="142"/>
      <c r="D16" s="141">
        <v>19595.71</v>
      </c>
      <c r="E16" s="141"/>
      <c r="F16" s="141"/>
      <c r="G16" s="142" t="s">
        <v>63</v>
      </c>
      <c r="H16" s="142"/>
      <c r="I16" s="142"/>
      <c r="J16" s="154">
        <f>J12/D16</f>
        <v>0.26999991324631772</v>
      </c>
      <c r="K16" s="154"/>
      <c r="L16" s="154"/>
      <c r="M16" s="154"/>
      <c r="N16" s="143"/>
      <c r="O16" s="128"/>
      <c r="P16" s="164"/>
      <c r="Q16" s="164"/>
      <c r="R16" s="164"/>
      <c r="S16" s="129"/>
    </row>
    <row r="17" spans="1:19" ht="29.25" customHeight="1">
      <c r="A17" s="142" t="s">
        <v>8</v>
      </c>
      <c r="B17" s="142"/>
      <c r="C17" s="142"/>
      <c r="D17" s="141"/>
      <c r="E17" s="141"/>
      <c r="F17" s="141"/>
      <c r="G17" s="141"/>
      <c r="H17" s="141"/>
      <c r="I17" s="141"/>
      <c r="J17" s="141"/>
      <c r="K17" s="141"/>
      <c r="L17" s="141"/>
      <c r="M17" s="141"/>
      <c r="N17" s="143"/>
      <c r="O17" s="123"/>
      <c r="P17" s="267"/>
      <c r="Q17" s="267"/>
      <c r="R17" s="267"/>
      <c r="S17" s="124"/>
    </row>
    <row r="18" spans="1:19" ht="15.75">
      <c r="A18" s="153" t="s">
        <v>15</v>
      </c>
      <c r="B18" s="153"/>
      <c r="C18" s="153"/>
      <c r="D18" s="153"/>
      <c r="E18" s="153"/>
      <c r="F18" s="153"/>
      <c r="G18" s="153"/>
      <c r="H18" s="153"/>
      <c r="I18" s="153"/>
      <c r="J18" s="153"/>
      <c r="K18" s="153"/>
      <c r="L18" s="153"/>
      <c r="M18" s="153"/>
      <c r="N18" s="14"/>
      <c r="O18" s="126"/>
      <c r="P18" s="293"/>
      <c r="Q18" s="293"/>
      <c r="R18" s="293"/>
      <c r="S18" s="127"/>
    </row>
    <row r="19" spans="1:19" ht="15" customHeight="1">
      <c r="A19" s="172"/>
      <c r="B19" s="172"/>
      <c r="C19" s="215"/>
      <c r="D19" s="215"/>
      <c r="E19" s="215"/>
      <c r="F19" s="215"/>
      <c r="G19" s="136" t="s">
        <v>30</v>
      </c>
      <c r="H19" s="172" t="s">
        <v>77</v>
      </c>
      <c r="I19" s="170"/>
      <c r="J19" s="170"/>
      <c r="K19" s="170"/>
      <c r="L19" s="172" t="s">
        <v>32</v>
      </c>
      <c r="M19" s="170"/>
      <c r="N19" s="188"/>
      <c r="O19" s="121"/>
      <c r="P19" s="294"/>
      <c r="Q19" s="294"/>
      <c r="R19" s="294"/>
      <c r="S19" s="122"/>
    </row>
    <row r="20" spans="1:19">
      <c r="A20" s="172"/>
      <c r="B20" s="172"/>
      <c r="C20" s="215"/>
      <c r="D20" s="215"/>
      <c r="E20" s="215"/>
      <c r="F20" s="215"/>
      <c r="G20" s="136"/>
      <c r="H20" s="170"/>
      <c r="I20" s="170"/>
      <c r="J20" s="170"/>
      <c r="K20" s="170"/>
      <c r="L20" s="170"/>
      <c r="M20" s="170"/>
      <c r="N20" s="188"/>
      <c r="O20" s="128"/>
      <c r="P20" s="164"/>
      <c r="Q20" s="164"/>
      <c r="R20" s="164"/>
      <c r="S20" s="129"/>
    </row>
    <row r="21" spans="1:19" ht="91.5" customHeight="1">
      <c r="A21" s="172"/>
      <c r="B21" s="172"/>
      <c r="C21" s="215"/>
      <c r="D21" s="215"/>
      <c r="E21" s="215"/>
      <c r="F21" s="215"/>
      <c r="G21" s="136"/>
      <c r="H21" s="170"/>
      <c r="I21" s="170"/>
      <c r="J21" s="170"/>
      <c r="K21" s="170"/>
      <c r="L21" s="170"/>
      <c r="M21" s="170"/>
      <c r="N21" s="188"/>
      <c r="O21" s="123"/>
      <c r="P21" s="267"/>
      <c r="Q21" s="267"/>
      <c r="R21" s="267"/>
      <c r="S21" s="124"/>
    </row>
    <row r="22" spans="1:19" ht="15" customHeight="1">
      <c r="A22" s="150" t="s">
        <v>16</v>
      </c>
      <c r="B22" s="150"/>
      <c r="C22" s="142" t="s">
        <v>17</v>
      </c>
      <c r="D22" s="142"/>
      <c r="E22" s="142"/>
      <c r="F22" s="142"/>
      <c r="G22" s="43">
        <v>0</v>
      </c>
      <c r="H22" s="214">
        <f>($G22/$D$13*$D$14)+($G22/$D$13*$D$15*2/3)</f>
        <v>0</v>
      </c>
      <c r="I22" s="214"/>
      <c r="J22" s="214"/>
      <c r="K22" s="214"/>
      <c r="L22" s="214">
        <f>G22-H22</f>
        <v>0</v>
      </c>
      <c r="M22" s="214"/>
      <c r="N22" s="189"/>
      <c r="O22" s="121"/>
      <c r="P22" s="294"/>
      <c r="Q22" s="294"/>
      <c r="R22" s="294"/>
      <c r="S22" s="122"/>
    </row>
    <row r="23" spans="1:19" ht="15.75">
      <c r="A23" s="150"/>
      <c r="B23" s="150"/>
      <c r="C23" s="142" t="s">
        <v>18</v>
      </c>
      <c r="D23" s="142"/>
      <c r="E23" s="142"/>
      <c r="F23" s="142"/>
      <c r="G23" s="43">
        <v>0</v>
      </c>
      <c r="H23" s="214">
        <f t="shared" ref="H23:H38" si="0">($G23/$D$13*$D$14)+($G23/$D$13*$D$15*2/3)</f>
        <v>0</v>
      </c>
      <c r="I23" s="214"/>
      <c r="J23" s="214"/>
      <c r="K23" s="214"/>
      <c r="L23" s="214">
        <f t="shared" ref="L23:L38" si="1">G23-H23</f>
        <v>0</v>
      </c>
      <c r="M23" s="214"/>
      <c r="N23" s="189"/>
      <c r="O23" s="128"/>
      <c r="P23" s="164"/>
      <c r="Q23" s="164"/>
      <c r="R23" s="164"/>
      <c r="S23" s="129"/>
    </row>
    <row r="24" spans="1:19" ht="15.75">
      <c r="A24" s="150"/>
      <c r="B24" s="150"/>
      <c r="C24" s="142" t="s">
        <v>19</v>
      </c>
      <c r="D24" s="142"/>
      <c r="E24" s="142"/>
      <c r="F24" s="142"/>
      <c r="G24" s="43">
        <v>0</v>
      </c>
      <c r="H24" s="214">
        <f t="shared" si="0"/>
        <v>0</v>
      </c>
      <c r="I24" s="214"/>
      <c r="J24" s="214"/>
      <c r="K24" s="214"/>
      <c r="L24" s="214">
        <f t="shared" si="1"/>
        <v>0</v>
      </c>
      <c r="M24" s="214"/>
      <c r="N24" s="189"/>
      <c r="O24" s="128"/>
      <c r="P24" s="164"/>
      <c r="Q24" s="164"/>
      <c r="R24" s="164"/>
      <c r="S24" s="129"/>
    </row>
    <row r="25" spans="1:19" ht="15.75">
      <c r="A25" s="150"/>
      <c r="B25" s="150"/>
      <c r="C25" s="142" t="s">
        <v>20</v>
      </c>
      <c r="D25" s="142"/>
      <c r="E25" s="142"/>
      <c r="F25" s="142"/>
      <c r="G25" s="43">
        <v>0</v>
      </c>
      <c r="H25" s="214">
        <f t="shared" si="0"/>
        <v>0</v>
      </c>
      <c r="I25" s="214"/>
      <c r="J25" s="214"/>
      <c r="K25" s="214"/>
      <c r="L25" s="214">
        <f t="shared" si="1"/>
        <v>0</v>
      </c>
      <c r="M25" s="214"/>
      <c r="N25" s="189"/>
      <c r="O25" s="128"/>
      <c r="P25" s="164"/>
      <c r="Q25" s="164"/>
      <c r="R25" s="164"/>
      <c r="S25" s="129"/>
    </row>
    <row r="26" spans="1:19" ht="15.75">
      <c r="A26" s="150"/>
      <c r="B26" s="150"/>
      <c r="C26" s="142" t="s">
        <v>21</v>
      </c>
      <c r="D26" s="142"/>
      <c r="E26" s="142"/>
      <c r="F26" s="142"/>
      <c r="G26" s="43">
        <v>0</v>
      </c>
      <c r="H26" s="214">
        <f t="shared" si="0"/>
        <v>0</v>
      </c>
      <c r="I26" s="214"/>
      <c r="J26" s="214"/>
      <c r="K26" s="214"/>
      <c r="L26" s="214">
        <f t="shared" si="1"/>
        <v>0</v>
      </c>
      <c r="M26" s="214"/>
      <c r="N26" s="189"/>
      <c r="O26" s="128"/>
      <c r="P26" s="164"/>
      <c r="Q26" s="164"/>
      <c r="R26" s="164"/>
      <c r="S26" s="129"/>
    </row>
    <row r="27" spans="1:19" ht="15.75">
      <c r="A27" s="150"/>
      <c r="B27" s="150"/>
      <c r="C27" s="142" t="s">
        <v>100</v>
      </c>
      <c r="D27" s="142"/>
      <c r="E27" s="142"/>
      <c r="F27" s="142"/>
      <c r="G27" s="43">
        <v>1158.77</v>
      </c>
      <c r="H27" s="214">
        <f>G27</f>
        <v>1158.77</v>
      </c>
      <c r="I27" s="214"/>
      <c r="J27" s="214"/>
      <c r="K27" s="214"/>
      <c r="L27" s="214">
        <f t="shared" si="1"/>
        <v>0</v>
      </c>
      <c r="M27" s="214"/>
      <c r="N27" s="189"/>
      <c r="O27" s="128"/>
      <c r="P27" s="164"/>
      <c r="Q27" s="164"/>
      <c r="R27" s="164"/>
      <c r="S27" s="129"/>
    </row>
    <row r="28" spans="1:19" ht="15.75">
      <c r="A28" s="150"/>
      <c r="B28" s="150"/>
      <c r="C28" s="142" t="s">
        <v>101</v>
      </c>
      <c r="D28" s="142"/>
      <c r="E28" s="142"/>
      <c r="F28" s="142"/>
      <c r="G28" s="43">
        <v>637.25</v>
      </c>
      <c r="H28" s="214">
        <f>G28</f>
        <v>637.25</v>
      </c>
      <c r="I28" s="214"/>
      <c r="J28" s="214"/>
      <c r="K28" s="214"/>
      <c r="L28" s="214">
        <f t="shared" si="1"/>
        <v>0</v>
      </c>
      <c r="M28" s="214"/>
      <c r="N28" s="189"/>
      <c r="O28" s="128"/>
      <c r="P28" s="164"/>
      <c r="Q28" s="164"/>
      <c r="R28" s="164"/>
      <c r="S28" s="129"/>
    </row>
    <row r="29" spans="1:19" ht="15.75">
      <c r="A29" s="150"/>
      <c r="B29" s="150"/>
      <c r="C29" s="142" t="s">
        <v>107</v>
      </c>
      <c r="D29" s="142"/>
      <c r="E29" s="142"/>
      <c r="F29" s="142"/>
      <c r="G29" s="43">
        <v>0</v>
      </c>
      <c r="H29" s="214">
        <f>G29</f>
        <v>0</v>
      </c>
      <c r="I29" s="214"/>
      <c r="J29" s="214"/>
      <c r="K29" s="214"/>
      <c r="L29" s="214">
        <f t="shared" si="1"/>
        <v>0</v>
      </c>
      <c r="M29" s="214"/>
      <c r="N29" s="189"/>
      <c r="O29" s="128"/>
      <c r="P29" s="164"/>
      <c r="Q29" s="164"/>
      <c r="R29" s="164"/>
      <c r="S29" s="129"/>
    </row>
    <row r="30" spans="1:19" ht="15.75">
      <c r="A30" s="150"/>
      <c r="B30" s="150"/>
      <c r="C30" s="142" t="s">
        <v>22</v>
      </c>
      <c r="D30" s="142"/>
      <c r="E30" s="142"/>
      <c r="F30" s="142"/>
      <c r="G30" s="43">
        <v>0</v>
      </c>
      <c r="H30" s="214">
        <f>G30</f>
        <v>0</v>
      </c>
      <c r="I30" s="214"/>
      <c r="J30" s="214"/>
      <c r="K30" s="214"/>
      <c r="L30" s="214">
        <f t="shared" si="1"/>
        <v>0</v>
      </c>
      <c r="M30" s="214"/>
      <c r="N30" s="189"/>
      <c r="O30" s="128"/>
      <c r="P30" s="164"/>
      <c r="Q30" s="164"/>
      <c r="R30" s="164"/>
      <c r="S30" s="129"/>
    </row>
    <row r="31" spans="1:19" ht="15.75">
      <c r="A31" s="150"/>
      <c r="B31" s="150"/>
      <c r="C31" s="142" t="s">
        <v>23</v>
      </c>
      <c r="D31" s="142"/>
      <c r="E31" s="142"/>
      <c r="F31" s="142"/>
      <c r="G31" s="43">
        <v>0</v>
      </c>
      <c r="H31" s="214">
        <f t="shared" si="0"/>
        <v>0</v>
      </c>
      <c r="I31" s="214"/>
      <c r="J31" s="214"/>
      <c r="K31" s="214"/>
      <c r="L31" s="214">
        <f t="shared" si="1"/>
        <v>0</v>
      </c>
      <c r="M31" s="214"/>
      <c r="N31" s="189"/>
      <c r="O31" s="128"/>
      <c r="P31" s="164"/>
      <c r="Q31" s="164"/>
      <c r="R31" s="164"/>
      <c r="S31" s="129"/>
    </row>
    <row r="32" spans="1:19" ht="15.75">
      <c r="A32" s="150"/>
      <c r="B32" s="150"/>
      <c r="C32" s="142" t="s">
        <v>24</v>
      </c>
      <c r="D32" s="142"/>
      <c r="E32" s="142"/>
      <c r="F32" s="142"/>
      <c r="G32" s="43">
        <v>21987.5</v>
      </c>
      <c r="H32" s="214">
        <f t="shared" si="0"/>
        <v>15840.456989247312</v>
      </c>
      <c r="I32" s="214"/>
      <c r="J32" s="214"/>
      <c r="K32" s="214"/>
      <c r="L32" s="214">
        <f t="shared" si="1"/>
        <v>6147.0430107526881</v>
      </c>
      <c r="M32" s="214"/>
      <c r="N32" s="189"/>
      <c r="O32" s="128"/>
      <c r="P32" s="164"/>
      <c r="Q32" s="164"/>
      <c r="R32" s="164"/>
      <c r="S32" s="129"/>
    </row>
    <row r="33" spans="1:19" ht="15.75">
      <c r="A33" s="150"/>
      <c r="B33" s="150"/>
      <c r="C33" s="142" t="s">
        <v>25</v>
      </c>
      <c r="D33" s="142"/>
      <c r="E33" s="142"/>
      <c r="F33" s="142"/>
      <c r="G33" s="43">
        <v>11457.67</v>
      </c>
      <c r="H33" s="214">
        <f t="shared" si="0"/>
        <v>8254.4504301075285</v>
      </c>
      <c r="I33" s="214"/>
      <c r="J33" s="214"/>
      <c r="K33" s="214"/>
      <c r="L33" s="214">
        <f t="shared" si="1"/>
        <v>3203.2195698924716</v>
      </c>
      <c r="M33" s="214"/>
      <c r="N33" s="189"/>
      <c r="O33" s="128"/>
      <c r="P33" s="164"/>
      <c r="Q33" s="164"/>
      <c r="R33" s="164"/>
      <c r="S33" s="129"/>
    </row>
    <row r="34" spans="1:19" ht="15.75">
      <c r="A34" s="150"/>
      <c r="B34" s="150"/>
      <c r="C34" s="142" t="s">
        <v>26</v>
      </c>
      <c r="D34" s="142"/>
      <c r="E34" s="142"/>
      <c r="F34" s="142"/>
      <c r="G34" s="43">
        <v>0</v>
      </c>
      <c r="H34" s="214">
        <f t="shared" si="0"/>
        <v>0</v>
      </c>
      <c r="I34" s="214"/>
      <c r="J34" s="214"/>
      <c r="K34" s="214"/>
      <c r="L34" s="214">
        <f t="shared" si="1"/>
        <v>0</v>
      </c>
      <c r="M34" s="214"/>
      <c r="N34" s="189"/>
      <c r="O34" s="128"/>
      <c r="P34" s="164"/>
      <c r="Q34" s="164"/>
      <c r="R34" s="164"/>
      <c r="S34" s="129"/>
    </row>
    <row r="35" spans="1:19" ht="15.75">
      <c r="A35" s="150"/>
      <c r="B35" s="150"/>
      <c r="C35" s="142" t="s">
        <v>27</v>
      </c>
      <c r="D35" s="142"/>
      <c r="E35" s="142"/>
      <c r="F35" s="142"/>
      <c r="G35" s="43">
        <v>0</v>
      </c>
      <c r="H35" s="214">
        <f t="shared" si="0"/>
        <v>0</v>
      </c>
      <c r="I35" s="214"/>
      <c r="J35" s="214"/>
      <c r="K35" s="214"/>
      <c r="L35" s="214">
        <f t="shared" si="1"/>
        <v>0</v>
      </c>
      <c r="M35" s="214"/>
      <c r="N35" s="189"/>
      <c r="O35" s="128"/>
      <c r="P35" s="164"/>
      <c r="Q35" s="164"/>
      <c r="R35" s="164"/>
      <c r="S35" s="129"/>
    </row>
    <row r="36" spans="1:19" ht="15.75">
      <c r="A36" s="150"/>
      <c r="B36" s="150"/>
      <c r="C36" s="142" t="s">
        <v>28</v>
      </c>
      <c r="D36" s="142"/>
      <c r="E36" s="142"/>
      <c r="F36" s="142"/>
      <c r="G36" s="43">
        <v>0</v>
      </c>
      <c r="H36" s="214">
        <f t="shared" si="0"/>
        <v>0</v>
      </c>
      <c r="I36" s="214"/>
      <c r="J36" s="214"/>
      <c r="K36" s="214"/>
      <c r="L36" s="214">
        <f t="shared" si="1"/>
        <v>0</v>
      </c>
      <c r="M36" s="214"/>
      <c r="N36" s="189"/>
      <c r="O36" s="128"/>
      <c r="P36" s="164"/>
      <c r="Q36" s="164"/>
      <c r="R36" s="164"/>
      <c r="S36" s="129"/>
    </row>
    <row r="37" spans="1:19" ht="15.75">
      <c r="A37" s="150"/>
      <c r="B37" s="150"/>
      <c r="C37" s="142" t="s">
        <v>51</v>
      </c>
      <c r="D37" s="142"/>
      <c r="E37" s="142"/>
      <c r="F37" s="142"/>
      <c r="G37" s="43">
        <v>8138.89</v>
      </c>
      <c r="H37" s="214">
        <f t="shared" si="0"/>
        <v>5863.5013978494626</v>
      </c>
      <c r="I37" s="214"/>
      <c r="J37" s="214"/>
      <c r="K37" s="214"/>
      <c r="L37" s="214">
        <f t="shared" si="1"/>
        <v>2275.3886021505377</v>
      </c>
      <c r="M37" s="214"/>
      <c r="N37" s="189"/>
      <c r="O37" s="128"/>
      <c r="P37" s="164"/>
      <c r="Q37" s="164"/>
      <c r="R37" s="164"/>
      <c r="S37" s="129"/>
    </row>
    <row r="38" spans="1:19" ht="15.75">
      <c r="A38" s="150"/>
      <c r="B38" s="150"/>
      <c r="C38" s="142" t="s">
        <v>29</v>
      </c>
      <c r="D38" s="142"/>
      <c r="E38" s="142"/>
      <c r="F38" s="142"/>
      <c r="G38" s="43">
        <v>0</v>
      </c>
      <c r="H38" s="214">
        <f t="shared" si="0"/>
        <v>0</v>
      </c>
      <c r="I38" s="214"/>
      <c r="J38" s="214"/>
      <c r="K38" s="214"/>
      <c r="L38" s="214">
        <f t="shared" si="1"/>
        <v>0</v>
      </c>
      <c r="M38" s="214"/>
      <c r="N38" s="189"/>
      <c r="O38" s="128"/>
      <c r="P38" s="164"/>
      <c r="Q38" s="164"/>
      <c r="R38" s="164"/>
      <c r="S38" s="129"/>
    </row>
    <row r="39" spans="1:19" ht="18.75">
      <c r="A39" s="158" t="s">
        <v>33</v>
      </c>
      <c r="B39" s="158"/>
      <c r="C39" s="141"/>
      <c r="D39" s="141"/>
      <c r="E39" s="141"/>
      <c r="F39" s="141"/>
      <c r="G39" s="43">
        <f>SUM(G22:G38)</f>
        <v>43380.08</v>
      </c>
      <c r="H39" s="214">
        <f>SUM(H22:K38)</f>
        <v>31754.428817204302</v>
      </c>
      <c r="I39" s="141"/>
      <c r="J39" s="141"/>
      <c r="K39" s="141"/>
      <c r="L39" s="260">
        <f>G39-H39</f>
        <v>11625.6511827957</v>
      </c>
      <c r="M39" s="260"/>
      <c r="N39" s="15">
        <v>1</v>
      </c>
      <c r="O39" s="123"/>
      <c r="P39" s="267"/>
      <c r="Q39" s="267"/>
      <c r="R39" s="267"/>
      <c r="S39" s="124"/>
    </row>
    <row r="40" spans="1:19" ht="15.75">
      <c r="A40" s="153" t="s">
        <v>39</v>
      </c>
      <c r="B40" s="153"/>
      <c r="C40" s="153"/>
      <c r="D40" s="153"/>
      <c r="E40" s="153"/>
      <c r="F40" s="153"/>
      <c r="G40" s="153"/>
      <c r="H40" s="153"/>
      <c r="I40" s="153"/>
      <c r="J40" s="153"/>
      <c r="K40" s="153"/>
      <c r="L40" s="153"/>
      <c r="M40" s="153"/>
      <c r="N40" s="24"/>
      <c r="O40" s="262"/>
      <c r="P40" s="262"/>
      <c r="Q40" s="262"/>
      <c r="R40" s="263"/>
      <c r="S40" s="1"/>
    </row>
    <row r="41" spans="1:19" ht="79.5" customHeight="1">
      <c r="A41" s="172"/>
      <c r="B41" s="172"/>
      <c r="C41" s="170" t="s">
        <v>35</v>
      </c>
      <c r="D41" s="170"/>
      <c r="E41" s="170"/>
      <c r="F41" s="170"/>
      <c r="G41" s="48" t="s">
        <v>36</v>
      </c>
      <c r="H41" s="172" t="s">
        <v>78</v>
      </c>
      <c r="I41" s="172"/>
      <c r="J41" s="172"/>
      <c r="K41" s="172"/>
      <c r="L41" s="172" t="s">
        <v>38</v>
      </c>
      <c r="M41" s="172"/>
      <c r="N41" s="53"/>
      <c r="O41" s="48" t="s">
        <v>124</v>
      </c>
      <c r="P41" s="55" t="s">
        <v>127</v>
      </c>
      <c r="Q41" s="48" t="s">
        <v>61</v>
      </c>
      <c r="R41" s="48" t="s">
        <v>111</v>
      </c>
      <c r="S41" s="51"/>
    </row>
    <row r="42" spans="1:19" ht="15" customHeight="1">
      <c r="A42" s="162" t="s">
        <v>105</v>
      </c>
      <c r="B42" s="162"/>
      <c r="C42" s="210" t="s">
        <v>93</v>
      </c>
      <c r="D42" s="210"/>
      <c r="E42" s="210"/>
      <c r="F42" s="210"/>
      <c r="G42" s="49">
        <v>1879.27</v>
      </c>
      <c r="H42" s="211">
        <f>($G42/$J$13*$J$14)+($G42/$J$13*$J$15/2)</f>
        <v>1127.5619999999999</v>
      </c>
      <c r="I42" s="211"/>
      <c r="J42" s="211"/>
      <c r="K42" s="211"/>
      <c r="L42" s="211">
        <f>G42-H42</f>
        <v>751.70800000000008</v>
      </c>
      <c r="M42" s="211"/>
      <c r="N42" s="212"/>
      <c r="O42" s="373">
        <f>H42+H43</f>
        <v>1896.3539999999998</v>
      </c>
      <c r="P42" s="376"/>
      <c r="Q42" s="318">
        <f>L42+L43</f>
        <v>1264.2360000000001</v>
      </c>
      <c r="R42" s="360">
        <f>L44+L45</f>
        <v>956.71600000000001</v>
      </c>
      <c r="S42" s="346">
        <v>2</v>
      </c>
    </row>
    <row r="43" spans="1:19" ht="15.75">
      <c r="A43" s="162"/>
      <c r="B43" s="162"/>
      <c r="C43" s="210" t="s">
        <v>92</v>
      </c>
      <c r="D43" s="210"/>
      <c r="E43" s="210"/>
      <c r="F43" s="210"/>
      <c r="G43" s="49">
        <v>1281.32</v>
      </c>
      <c r="H43" s="211">
        <f t="shared" ref="H43:H45" si="2">($G43/$J$13*$J$14)+($G43/$J$13*$J$15/2)</f>
        <v>768.79199999999992</v>
      </c>
      <c r="I43" s="211"/>
      <c r="J43" s="211"/>
      <c r="K43" s="211"/>
      <c r="L43" s="211">
        <f t="shared" ref="L43:L45" si="3">G43-H43</f>
        <v>512.52800000000002</v>
      </c>
      <c r="M43" s="211"/>
      <c r="N43" s="212"/>
      <c r="O43" s="374"/>
      <c r="P43" s="377"/>
      <c r="Q43" s="382"/>
      <c r="R43" s="384"/>
      <c r="S43" s="347"/>
    </row>
    <row r="44" spans="1:19" ht="15.75">
      <c r="A44" s="162"/>
      <c r="B44" s="162"/>
      <c r="C44" s="210" t="s">
        <v>94</v>
      </c>
      <c r="D44" s="210"/>
      <c r="E44" s="210"/>
      <c r="F44" s="210"/>
      <c r="G44" s="49">
        <v>1537.58</v>
      </c>
      <c r="H44" s="211">
        <f t="shared" si="2"/>
        <v>922.54799999999989</v>
      </c>
      <c r="I44" s="211"/>
      <c r="J44" s="211"/>
      <c r="K44" s="211"/>
      <c r="L44" s="211">
        <f t="shared" si="3"/>
        <v>615.03200000000004</v>
      </c>
      <c r="M44" s="211"/>
      <c r="N44" s="212"/>
      <c r="O44" s="378"/>
      <c r="P44" s="380">
        <f>H44+H45</f>
        <v>1435.0740000000001</v>
      </c>
      <c r="Q44" s="382"/>
      <c r="R44" s="384"/>
      <c r="S44" s="347"/>
    </row>
    <row r="45" spans="1:19" ht="15.75">
      <c r="A45" s="162"/>
      <c r="B45" s="162"/>
      <c r="C45" s="210" t="s">
        <v>91</v>
      </c>
      <c r="D45" s="210"/>
      <c r="E45" s="210"/>
      <c r="F45" s="210"/>
      <c r="G45" s="49">
        <v>854.21</v>
      </c>
      <c r="H45" s="211">
        <f t="shared" si="2"/>
        <v>512.52600000000007</v>
      </c>
      <c r="I45" s="211"/>
      <c r="J45" s="211"/>
      <c r="K45" s="211"/>
      <c r="L45" s="211">
        <f t="shared" si="3"/>
        <v>341.68399999999997</v>
      </c>
      <c r="M45" s="211"/>
      <c r="N45" s="212"/>
      <c r="O45" s="379"/>
      <c r="P45" s="381"/>
      <c r="Q45" s="383"/>
      <c r="R45" s="385"/>
      <c r="S45" s="348"/>
    </row>
    <row r="46" spans="1:19" ht="15.75">
      <c r="A46" s="158" t="s">
        <v>33</v>
      </c>
      <c r="B46" s="158"/>
      <c r="C46" s="209"/>
      <c r="D46" s="209"/>
      <c r="E46" s="209"/>
      <c r="F46" s="209"/>
      <c r="G46" s="49"/>
      <c r="H46" s="211"/>
      <c r="I46" s="211"/>
      <c r="J46" s="211"/>
      <c r="K46" s="211"/>
      <c r="L46" s="208">
        <f>SUM(L42:M45)</f>
        <v>2220.9520000000002</v>
      </c>
      <c r="M46" s="208"/>
      <c r="N46" s="56"/>
      <c r="O46" s="258"/>
      <c r="P46" s="375"/>
      <c r="Q46" s="51"/>
      <c r="R46" s="51"/>
      <c r="S46" s="1"/>
    </row>
    <row r="47" spans="1:19" ht="15.75">
      <c r="A47" s="153" t="s">
        <v>44</v>
      </c>
      <c r="B47" s="153"/>
      <c r="C47" s="153"/>
      <c r="D47" s="153"/>
      <c r="E47" s="153"/>
      <c r="F47" s="153"/>
      <c r="G47" s="153"/>
      <c r="H47" s="153"/>
      <c r="I47" s="153"/>
      <c r="J47" s="153"/>
      <c r="K47" s="153"/>
      <c r="L47" s="153"/>
      <c r="M47" s="153"/>
      <c r="N47" s="246"/>
      <c r="O47" s="247"/>
      <c r="P47" s="247"/>
      <c r="Q47" s="126"/>
      <c r="R47" s="127"/>
      <c r="S47" s="1"/>
    </row>
    <row r="48" spans="1:19" ht="15" customHeight="1">
      <c r="A48" s="150" t="s">
        <v>45</v>
      </c>
      <c r="B48" s="150"/>
      <c r="C48" s="170" t="s">
        <v>46</v>
      </c>
      <c r="D48" s="170"/>
      <c r="E48" s="170"/>
      <c r="F48" s="170"/>
      <c r="G48" s="172" t="s">
        <v>47</v>
      </c>
      <c r="H48" s="172" t="s">
        <v>65</v>
      </c>
      <c r="I48" s="172"/>
      <c r="J48" s="172" t="s">
        <v>106</v>
      </c>
      <c r="K48" s="172"/>
      <c r="L48" s="172" t="s">
        <v>48</v>
      </c>
      <c r="M48" s="172"/>
      <c r="N48" s="240"/>
      <c r="O48" s="121"/>
      <c r="P48" s="294"/>
      <c r="Q48" s="294"/>
      <c r="R48" s="294"/>
      <c r="S48" s="122"/>
    </row>
    <row r="49" spans="1:19" ht="32.25" customHeight="1">
      <c r="A49" s="150"/>
      <c r="B49" s="150"/>
      <c r="C49" s="170"/>
      <c r="D49" s="170"/>
      <c r="E49" s="170"/>
      <c r="F49" s="170"/>
      <c r="G49" s="172"/>
      <c r="H49" s="172"/>
      <c r="I49" s="172"/>
      <c r="J49" s="172"/>
      <c r="K49" s="172"/>
      <c r="L49" s="172"/>
      <c r="M49" s="172"/>
      <c r="N49" s="240"/>
      <c r="O49" s="128"/>
      <c r="P49" s="164"/>
      <c r="Q49" s="164"/>
      <c r="R49" s="164"/>
      <c r="S49" s="129"/>
    </row>
    <row r="50" spans="1:19" ht="15.75">
      <c r="A50" s="150"/>
      <c r="B50" s="150"/>
      <c r="C50" s="142" t="s">
        <v>49</v>
      </c>
      <c r="D50" s="142"/>
      <c r="E50" s="142"/>
      <c r="F50" s="142"/>
      <c r="G50" s="50">
        <v>3010.38</v>
      </c>
      <c r="H50" s="214">
        <f>H32-(H44+H45)</f>
        <v>14405.382989247311</v>
      </c>
      <c r="I50" s="214"/>
      <c r="J50" s="214">
        <f>(H50*J16)-D12</f>
        <v>1608.9921573767551</v>
      </c>
      <c r="K50" s="214"/>
      <c r="L50" s="214">
        <f>IF(J50&lt;=0,G50,G50-J50)</f>
        <v>1401.387842623245</v>
      </c>
      <c r="M50" s="214"/>
      <c r="N50" s="189"/>
      <c r="O50" s="128"/>
      <c r="P50" s="164"/>
      <c r="Q50" s="164"/>
      <c r="R50" s="164"/>
      <c r="S50" s="129"/>
    </row>
    <row r="51" spans="1:19" ht="15.75">
      <c r="A51" s="150"/>
      <c r="B51" s="150"/>
      <c r="C51" s="142" t="s">
        <v>50</v>
      </c>
      <c r="D51" s="142"/>
      <c r="E51" s="142"/>
      <c r="F51" s="142"/>
      <c r="G51" s="50">
        <v>213.81</v>
      </c>
      <c r="H51" s="214"/>
      <c r="I51" s="214"/>
      <c r="J51" s="214">
        <f>G51</f>
        <v>213.81</v>
      </c>
      <c r="K51" s="214"/>
      <c r="L51" s="214">
        <f>G51-J51</f>
        <v>0</v>
      </c>
      <c r="M51" s="214"/>
      <c r="N51" s="189"/>
      <c r="O51" s="128"/>
      <c r="P51" s="164"/>
      <c r="Q51" s="164"/>
      <c r="R51" s="164"/>
      <c r="S51" s="129"/>
    </row>
    <row r="52" spans="1:19" ht="18.75">
      <c r="A52" s="158" t="s">
        <v>33</v>
      </c>
      <c r="B52" s="158"/>
      <c r="C52" s="156"/>
      <c r="D52" s="156"/>
      <c r="E52" s="156"/>
      <c r="F52" s="156"/>
      <c r="G52" s="1"/>
      <c r="H52" s="194"/>
      <c r="I52" s="194"/>
      <c r="J52" s="194"/>
      <c r="K52" s="194"/>
      <c r="L52" s="195">
        <f>SUM(L50+L51)</f>
        <v>1401.387842623245</v>
      </c>
      <c r="M52" s="195"/>
      <c r="N52" s="15">
        <v>3</v>
      </c>
      <c r="O52" s="128"/>
      <c r="P52" s="164"/>
      <c r="Q52" s="164"/>
      <c r="R52" s="164"/>
      <c r="S52" s="129"/>
    </row>
    <row r="53" spans="1:19" ht="18.75" customHeight="1">
      <c r="A53" s="153" t="s">
        <v>112</v>
      </c>
      <c r="B53" s="153"/>
      <c r="C53" s="153"/>
      <c r="D53" s="153"/>
      <c r="E53" s="153"/>
      <c r="F53" s="153"/>
      <c r="G53" s="153"/>
      <c r="H53" s="153"/>
      <c r="I53" s="153"/>
      <c r="J53" s="153"/>
      <c r="K53" s="153"/>
      <c r="L53" s="153"/>
      <c r="M53" s="153"/>
      <c r="N53" s="41"/>
      <c r="O53" s="128"/>
      <c r="P53" s="164"/>
      <c r="Q53" s="164"/>
      <c r="R53" s="164"/>
      <c r="S53" s="129"/>
    </row>
    <row r="54" spans="1:19" ht="14.45" customHeight="1">
      <c r="A54" s="150" t="s">
        <v>108</v>
      </c>
      <c r="B54" s="150"/>
      <c r="C54" s="241" t="s">
        <v>72</v>
      </c>
      <c r="D54" s="242"/>
      <c r="E54" s="242"/>
      <c r="F54" s="242"/>
      <c r="G54" s="171">
        <f>L39-(R42+L52)</f>
        <v>9267.5473401724557</v>
      </c>
      <c r="H54" s="171"/>
      <c r="I54" s="171"/>
      <c r="J54" s="171"/>
      <c r="K54" s="171"/>
      <c r="L54" s="171"/>
      <c r="M54" s="171"/>
      <c r="N54" s="187"/>
      <c r="O54" s="128"/>
      <c r="P54" s="164"/>
      <c r="Q54" s="164"/>
      <c r="R54" s="164"/>
      <c r="S54" s="129"/>
    </row>
    <row r="55" spans="1:19" ht="14.45" customHeight="1">
      <c r="A55" s="150"/>
      <c r="B55" s="150"/>
      <c r="C55" s="242"/>
      <c r="D55" s="242"/>
      <c r="E55" s="242"/>
      <c r="F55" s="242"/>
      <c r="G55" s="171"/>
      <c r="H55" s="171"/>
      <c r="I55" s="171"/>
      <c r="J55" s="171"/>
      <c r="K55" s="171"/>
      <c r="L55" s="171"/>
      <c r="M55" s="171"/>
      <c r="N55" s="187"/>
      <c r="O55" s="123"/>
      <c r="P55" s="267"/>
      <c r="Q55" s="267"/>
      <c r="R55" s="267"/>
      <c r="S55" s="124"/>
    </row>
    <row r="58" spans="1:19" ht="55.5" customHeight="1">
      <c r="A58" s="238" t="s">
        <v>182</v>
      </c>
      <c r="B58" s="238"/>
      <c r="C58" s="238"/>
      <c r="D58" s="238"/>
      <c r="F58" s="239" t="s">
        <v>183</v>
      </c>
      <c r="G58" s="239"/>
      <c r="H58" s="239"/>
      <c r="I58" s="239"/>
      <c r="J58" s="239"/>
      <c r="L58" s="192" t="s">
        <v>186</v>
      </c>
      <c r="M58" s="192"/>
      <c r="N58" s="192"/>
      <c r="O58" s="192"/>
    </row>
    <row r="59" spans="1:19">
      <c r="A59" s="163" t="s">
        <v>54</v>
      </c>
      <c r="B59" s="163"/>
      <c r="C59" s="163"/>
      <c r="D59" s="93">
        <f>H32</f>
        <v>15840.456989247312</v>
      </c>
      <c r="F59" s="163" t="s">
        <v>65</v>
      </c>
      <c r="G59" s="163"/>
      <c r="H59" s="163"/>
      <c r="I59" s="163"/>
      <c r="J59" s="93">
        <f>D16/J13*J14</f>
        <v>3265.9516666666668</v>
      </c>
    </row>
    <row r="60" spans="1:19">
      <c r="A60" s="163" t="s">
        <v>55</v>
      </c>
      <c r="B60" s="163"/>
      <c r="C60" s="163"/>
      <c r="D60" s="93">
        <f>H44+H45</f>
        <v>1435.0740000000001</v>
      </c>
      <c r="F60" s="167" t="s">
        <v>66</v>
      </c>
      <c r="G60" s="167"/>
      <c r="H60" s="167"/>
      <c r="I60" s="167"/>
      <c r="J60" s="93">
        <f>(J59*J16)-D12</f>
        <v>-1398.6533333333332</v>
      </c>
    </row>
    <row r="61" spans="1:19" ht="37.5">
      <c r="A61" s="163" t="s">
        <v>56</v>
      </c>
      <c r="B61" s="163"/>
      <c r="C61" s="163"/>
      <c r="D61" s="93">
        <f>D59-D60</f>
        <v>14405.382989247311</v>
      </c>
      <c r="F61" s="163" t="s">
        <v>67</v>
      </c>
      <c r="G61" s="163"/>
      <c r="H61" s="163"/>
      <c r="I61" s="163"/>
      <c r="J61" s="95">
        <f>IF(J60&lt;=0,G50,G50-J60)</f>
        <v>3010.38</v>
      </c>
      <c r="K61" s="99" t="s">
        <v>184</v>
      </c>
    </row>
    <row r="62" spans="1:19">
      <c r="A62" s="163" t="s">
        <v>57</v>
      </c>
      <c r="B62" s="163"/>
      <c r="C62" s="163"/>
      <c r="D62" s="94">
        <v>0.27</v>
      </c>
      <c r="F62" s="164"/>
      <c r="G62" s="164"/>
      <c r="H62" s="164"/>
      <c r="I62" s="5"/>
    </row>
    <row r="63" spans="1:19">
      <c r="A63" s="163" t="s">
        <v>58</v>
      </c>
      <c r="B63" s="163"/>
      <c r="C63" s="163"/>
      <c r="D63" s="93">
        <f>(D61*D62)-D12</f>
        <v>1608.9934070967743</v>
      </c>
      <c r="F63" s="164"/>
      <c r="G63" s="164"/>
      <c r="H63" s="164"/>
      <c r="I63" s="4"/>
    </row>
    <row r="64" spans="1:19" ht="30">
      <c r="A64" s="163" t="s">
        <v>59</v>
      </c>
      <c r="B64" s="163"/>
      <c r="C64" s="163"/>
      <c r="D64" s="95">
        <f>IF(D63&lt;=0,G50,G50-D63)</f>
        <v>1401.3865929032258</v>
      </c>
      <c r="E64" s="97" t="s">
        <v>185</v>
      </c>
      <c r="F64" s="164"/>
      <c r="G64" s="164"/>
      <c r="H64" s="164"/>
      <c r="I64" s="4"/>
    </row>
  </sheetData>
  <mergeCells count="198">
    <mergeCell ref="O5:S5"/>
    <mergeCell ref="O6:S17"/>
    <mergeCell ref="A4:S4"/>
    <mergeCell ref="O18:S18"/>
    <mergeCell ref="O19:S21"/>
    <mergeCell ref="Q47:R47"/>
    <mergeCell ref="Q42:Q45"/>
    <mergeCell ref="R42:R45"/>
    <mergeCell ref="L51:M51"/>
    <mergeCell ref="C50:F50"/>
    <mergeCell ref="H50:I50"/>
    <mergeCell ref="J50:K50"/>
    <mergeCell ref="L50:M50"/>
    <mergeCell ref="N50:N51"/>
    <mergeCell ref="C51:F51"/>
    <mergeCell ref="H51:I51"/>
    <mergeCell ref="J51:K51"/>
    <mergeCell ref="A47:M47"/>
    <mergeCell ref="N47:P47"/>
    <mergeCell ref="A48:B51"/>
    <mergeCell ref="C48:F49"/>
    <mergeCell ref="G48:G49"/>
    <mergeCell ref="H48:I49"/>
    <mergeCell ref="J48:K49"/>
    <mergeCell ref="A64:C64"/>
    <mergeCell ref="F64:H64"/>
    <mergeCell ref="A61:C61"/>
    <mergeCell ref="F61:I61"/>
    <mergeCell ref="A62:C62"/>
    <mergeCell ref="F62:H62"/>
    <mergeCell ref="A63:C63"/>
    <mergeCell ref="F63:H63"/>
    <mergeCell ref="N54:N55"/>
    <mergeCell ref="A58:D58"/>
    <mergeCell ref="F58:J58"/>
    <mergeCell ref="A59:C59"/>
    <mergeCell ref="F59:I59"/>
    <mergeCell ref="A60:C60"/>
    <mergeCell ref="F60:I60"/>
    <mergeCell ref="A54:B55"/>
    <mergeCell ref="C54:F55"/>
    <mergeCell ref="G54:M55"/>
    <mergeCell ref="L58:O58"/>
    <mergeCell ref="L48:M49"/>
    <mergeCell ref="N48:N49"/>
    <mergeCell ref="O48:S55"/>
    <mergeCell ref="A52:B52"/>
    <mergeCell ref="C52:F52"/>
    <mergeCell ref="H52:K52"/>
    <mergeCell ref="L52:M52"/>
    <mergeCell ref="A46:B46"/>
    <mergeCell ref="C46:F46"/>
    <mergeCell ref="H46:K46"/>
    <mergeCell ref="L46:M46"/>
    <mergeCell ref="N42:N43"/>
    <mergeCell ref="O42:O43"/>
    <mergeCell ref="C45:F45"/>
    <mergeCell ref="H45:K45"/>
    <mergeCell ref="O46:P46"/>
    <mergeCell ref="L45:M45"/>
    <mergeCell ref="P42:P43"/>
    <mergeCell ref="C43:F43"/>
    <mergeCell ref="H43:K43"/>
    <mergeCell ref="L43:M43"/>
    <mergeCell ref="C44:F44"/>
    <mergeCell ref="H44:K44"/>
    <mergeCell ref="L44:M44"/>
    <mergeCell ref="N44:N45"/>
    <mergeCell ref="O44:O45"/>
    <mergeCell ref="P44:P45"/>
    <mergeCell ref="A42:B45"/>
    <mergeCell ref="C42:F42"/>
    <mergeCell ref="H42:K42"/>
    <mergeCell ref="L42:M42"/>
    <mergeCell ref="A39:B39"/>
    <mergeCell ref="C39:F39"/>
    <mergeCell ref="H39:K39"/>
    <mergeCell ref="L39:M39"/>
    <mergeCell ref="H30:K30"/>
    <mergeCell ref="L30:M30"/>
    <mergeCell ref="C31:F31"/>
    <mergeCell ref="H31:K31"/>
    <mergeCell ref="L31:M31"/>
    <mergeCell ref="H34:K34"/>
    <mergeCell ref="L34:M34"/>
    <mergeCell ref="C35:F35"/>
    <mergeCell ref="H35:K35"/>
    <mergeCell ref="L35:M35"/>
    <mergeCell ref="C33:F33"/>
    <mergeCell ref="H33:K33"/>
    <mergeCell ref="L33:M33"/>
    <mergeCell ref="L37:M37"/>
    <mergeCell ref="C34:F34"/>
    <mergeCell ref="L27:M27"/>
    <mergeCell ref="C32:F32"/>
    <mergeCell ref="H32:K32"/>
    <mergeCell ref="H24:K24"/>
    <mergeCell ref="L24:M24"/>
    <mergeCell ref="C25:F25"/>
    <mergeCell ref="H25:K25"/>
    <mergeCell ref="L25:M25"/>
    <mergeCell ref="L32:M32"/>
    <mergeCell ref="C30:F30"/>
    <mergeCell ref="C28:F28"/>
    <mergeCell ref="H28:K28"/>
    <mergeCell ref="L28:M28"/>
    <mergeCell ref="C29:F29"/>
    <mergeCell ref="H29:K29"/>
    <mergeCell ref="L29:M29"/>
    <mergeCell ref="C26:F26"/>
    <mergeCell ref="H26:K26"/>
    <mergeCell ref="L26:M26"/>
    <mergeCell ref="C27:F27"/>
    <mergeCell ref="H27:K27"/>
    <mergeCell ref="C24:F24"/>
    <mergeCell ref="H23:K23"/>
    <mergeCell ref="L23:M23"/>
    <mergeCell ref="S42:S45"/>
    <mergeCell ref="C38:F38"/>
    <mergeCell ref="H38:K38"/>
    <mergeCell ref="L38:M38"/>
    <mergeCell ref="A40:M40"/>
    <mergeCell ref="A41:B41"/>
    <mergeCell ref="C41:F41"/>
    <mergeCell ref="H41:K41"/>
    <mergeCell ref="L41:M41"/>
    <mergeCell ref="O40:R40"/>
    <mergeCell ref="A22:B38"/>
    <mergeCell ref="C22:F22"/>
    <mergeCell ref="H22:K22"/>
    <mergeCell ref="L22:M22"/>
    <mergeCell ref="C23:F23"/>
    <mergeCell ref="N22:N38"/>
    <mergeCell ref="O22:S39"/>
    <mergeCell ref="C36:F36"/>
    <mergeCell ref="H36:K36"/>
    <mergeCell ref="L36:M36"/>
    <mergeCell ref="C37:F37"/>
    <mergeCell ref="H37:K37"/>
    <mergeCell ref="A13:C13"/>
    <mergeCell ref="D13:F13"/>
    <mergeCell ref="G13:I13"/>
    <mergeCell ref="J13:M13"/>
    <mergeCell ref="A14:C14"/>
    <mergeCell ref="D14:F14"/>
    <mergeCell ref="G14:I14"/>
    <mergeCell ref="J14:M14"/>
    <mergeCell ref="A17:C17"/>
    <mergeCell ref="D17:M17"/>
    <mergeCell ref="A15:C15"/>
    <mergeCell ref="D15:F15"/>
    <mergeCell ref="G15:I15"/>
    <mergeCell ref="J15:M15"/>
    <mergeCell ref="N19:N21"/>
    <mergeCell ref="A16:C16"/>
    <mergeCell ref="D16:F16"/>
    <mergeCell ref="G16:I16"/>
    <mergeCell ref="J16:M16"/>
    <mergeCell ref="A18:M18"/>
    <mergeCell ref="A19:B21"/>
    <mergeCell ref="C19:F21"/>
    <mergeCell ref="G19:G21"/>
    <mergeCell ref="H19:K21"/>
    <mergeCell ref="L19:M21"/>
    <mergeCell ref="G12:I12"/>
    <mergeCell ref="J12:M12"/>
    <mergeCell ref="A9:C9"/>
    <mergeCell ref="D9:F9"/>
    <mergeCell ref="G9:I9"/>
    <mergeCell ref="J9:M9"/>
    <mergeCell ref="A10:C10"/>
    <mergeCell ref="D10:F10"/>
    <mergeCell ref="G10:I10"/>
    <mergeCell ref="J10:M10"/>
    <mergeCell ref="A2:S2"/>
    <mergeCell ref="U1:V1"/>
    <mergeCell ref="A1:S1"/>
    <mergeCell ref="A53:M53"/>
    <mergeCell ref="A7:C7"/>
    <mergeCell ref="D7:F7"/>
    <mergeCell ref="G7:I7"/>
    <mergeCell ref="J7:M7"/>
    <mergeCell ref="A8:C8"/>
    <mergeCell ref="D8:F8"/>
    <mergeCell ref="G8:I8"/>
    <mergeCell ref="J8:M8"/>
    <mergeCell ref="A5:M5"/>
    <mergeCell ref="N5:N17"/>
    <mergeCell ref="A6:C6"/>
    <mergeCell ref="D6:F6"/>
    <mergeCell ref="G6:I6"/>
    <mergeCell ref="J6:M6"/>
    <mergeCell ref="A11:C11"/>
    <mergeCell ref="D11:F11"/>
    <mergeCell ref="G11:I11"/>
    <mergeCell ref="J11:M11"/>
    <mergeCell ref="A12:C12"/>
    <mergeCell ref="D12:F12"/>
  </mergeCells>
  <hyperlinks>
    <hyperlink ref="U1:V1" location="İÇİNDEKİLER!A1" display="İÇİNDEKİLER" xr:uid="{00000000-0004-0000-1200-000000000000}"/>
  </hyperlinks>
  <pageMargins left="0.7" right="0.7" top="0.75" bottom="0.75" header="0.3" footer="0.3"/>
  <pageSetup paperSize="9" orientation="portrait" horizontalDpi="4294967294" verticalDpi="4294967294"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74"/>
  <sheetViews>
    <sheetView topLeftCell="A34" zoomScale="90" zoomScaleNormal="90" workbookViewId="0">
      <selection activeCell="M72" sqref="M72"/>
    </sheetView>
  </sheetViews>
  <sheetFormatPr defaultRowHeight="15"/>
  <cols>
    <col min="3" max="3" width="14.85546875" customWidth="1"/>
    <col min="6" max="6" width="13" customWidth="1"/>
    <col min="7" max="7" width="11.140625" customWidth="1"/>
    <col min="9" max="9" width="11.140625" customWidth="1"/>
    <col min="13" max="13" width="12.28515625" customWidth="1"/>
    <col min="14" max="14" width="4.7109375" customWidth="1"/>
  </cols>
  <sheetData>
    <row r="1" spans="1:19" ht="33" customHeight="1">
      <c r="A1" s="334" t="s">
        <v>174</v>
      </c>
      <c r="B1" s="335"/>
      <c r="C1" s="335"/>
      <c r="D1" s="335"/>
      <c r="E1" s="335"/>
      <c r="F1" s="335"/>
      <c r="G1" s="335"/>
      <c r="H1" s="335"/>
      <c r="I1" s="335"/>
      <c r="J1" s="335"/>
      <c r="K1" s="335"/>
      <c r="L1" s="335"/>
      <c r="M1" s="335"/>
      <c r="N1" s="336"/>
      <c r="O1" s="42"/>
      <c r="P1" s="114" t="s">
        <v>175</v>
      </c>
      <c r="Q1" s="114"/>
      <c r="R1" s="42"/>
      <c r="S1" s="42"/>
    </row>
    <row r="2" spans="1:19" ht="15.95" customHeight="1" thickBot="1">
      <c r="A2" s="252" t="s">
        <v>157</v>
      </c>
      <c r="B2" s="253"/>
      <c r="C2" s="253"/>
      <c r="D2" s="253"/>
      <c r="E2" s="253"/>
      <c r="F2" s="253"/>
      <c r="G2" s="253"/>
      <c r="H2" s="253"/>
      <c r="I2" s="253"/>
      <c r="J2" s="253"/>
      <c r="K2" s="253"/>
      <c r="L2" s="253"/>
      <c r="M2" s="253"/>
      <c r="N2" s="254"/>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39" t="s">
        <v>0</v>
      </c>
      <c r="B4" s="139"/>
      <c r="C4" s="139"/>
      <c r="D4" s="139"/>
      <c r="E4" s="139"/>
      <c r="F4" s="139"/>
      <c r="G4" s="139"/>
      <c r="H4" s="139"/>
      <c r="I4" s="139"/>
      <c r="J4" s="139"/>
      <c r="K4" s="139"/>
      <c r="L4" s="139"/>
      <c r="M4" s="139"/>
      <c r="N4" s="1"/>
      <c r="O4" s="398"/>
      <c r="P4" s="399"/>
      <c r="Q4" s="399"/>
      <c r="R4" s="399"/>
      <c r="S4" s="399"/>
    </row>
    <row r="5" spans="1:19" ht="18.75">
      <c r="A5" s="139" t="s">
        <v>1</v>
      </c>
      <c r="B5" s="139"/>
      <c r="C5" s="139"/>
      <c r="D5" s="139"/>
      <c r="E5" s="139"/>
      <c r="F5" s="139"/>
      <c r="G5" s="139"/>
      <c r="H5" s="139"/>
      <c r="I5" s="139"/>
      <c r="J5" s="139"/>
      <c r="K5" s="139"/>
      <c r="L5" s="139"/>
      <c r="M5" s="139"/>
      <c r="N5" s="1"/>
    </row>
    <row r="6" spans="1:19" ht="15.75">
      <c r="A6" s="140" t="s">
        <v>2</v>
      </c>
      <c r="B6" s="140"/>
      <c r="C6" s="140"/>
      <c r="D6" s="141"/>
      <c r="E6" s="141"/>
      <c r="F6" s="141"/>
      <c r="G6" s="142" t="s">
        <v>3</v>
      </c>
      <c r="H6" s="142"/>
      <c r="I6" s="142"/>
      <c r="J6" s="141"/>
      <c r="K6" s="141"/>
      <c r="L6" s="141"/>
      <c r="M6" s="141"/>
      <c r="N6" s="321"/>
    </row>
    <row r="7" spans="1:19" ht="15.75">
      <c r="A7" s="142" t="s">
        <v>4</v>
      </c>
      <c r="B7" s="142"/>
      <c r="C7" s="142"/>
      <c r="D7" s="141"/>
      <c r="E7" s="141"/>
      <c r="F7" s="141"/>
      <c r="G7" s="142" t="s">
        <v>3</v>
      </c>
      <c r="H7" s="142"/>
      <c r="I7" s="142"/>
      <c r="J7" s="141"/>
      <c r="K7" s="141"/>
      <c r="L7" s="141"/>
      <c r="M7" s="141"/>
      <c r="N7" s="322"/>
    </row>
    <row r="8" spans="1:19" ht="15.75">
      <c r="A8" s="142" t="s">
        <v>5</v>
      </c>
      <c r="B8" s="142"/>
      <c r="C8" s="142"/>
      <c r="D8" s="141"/>
      <c r="E8" s="141"/>
      <c r="F8" s="141"/>
      <c r="G8" s="142" t="s">
        <v>9</v>
      </c>
      <c r="H8" s="142"/>
      <c r="I8" s="142"/>
      <c r="J8" s="141"/>
      <c r="K8" s="141"/>
      <c r="L8" s="141"/>
      <c r="M8" s="141"/>
      <c r="N8" s="322"/>
    </row>
    <row r="9" spans="1:19" ht="15.75">
      <c r="A9" s="142" t="s">
        <v>6</v>
      </c>
      <c r="B9" s="142"/>
      <c r="C9" s="142"/>
      <c r="D9" s="141"/>
      <c r="E9" s="141"/>
      <c r="F9" s="141"/>
      <c r="G9" s="142" t="s">
        <v>10</v>
      </c>
      <c r="H9" s="142"/>
      <c r="I9" s="142"/>
      <c r="J9" s="141"/>
      <c r="K9" s="141"/>
      <c r="L9" s="141"/>
      <c r="M9" s="141"/>
      <c r="N9" s="322"/>
    </row>
    <row r="10" spans="1:19" ht="15.75">
      <c r="A10" s="142" t="s">
        <v>7</v>
      </c>
      <c r="B10" s="142"/>
      <c r="C10" s="142"/>
      <c r="D10" s="141"/>
      <c r="E10" s="141"/>
      <c r="F10" s="141"/>
      <c r="G10" s="142" t="s">
        <v>11</v>
      </c>
      <c r="H10" s="142"/>
      <c r="I10" s="142"/>
      <c r="J10" s="147">
        <v>45261</v>
      </c>
      <c r="K10" s="141"/>
      <c r="L10" s="141"/>
      <c r="M10" s="141"/>
      <c r="N10" s="322"/>
    </row>
    <row r="11" spans="1:19" ht="15.75">
      <c r="A11" s="142" t="s">
        <v>12</v>
      </c>
      <c r="B11" s="142"/>
      <c r="C11" s="142"/>
      <c r="D11" s="148">
        <v>45289</v>
      </c>
      <c r="E11" s="141"/>
      <c r="F11" s="141"/>
      <c r="G11" s="142" t="s">
        <v>13</v>
      </c>
      <c r="H11" s="142"/>
      <c r="I11" s="142"/>
      <c r="J11" s="141"/>
      <c r="K11" s="141"/>
      <c r="L11" s="141"/>
      <c r="M11" s="141"/>
      <c r="N11" s="322"/>
    </row>
    <row r="12" spans="1:19" ht="15.75">
      <c r="A12" s="142" t="s">
        <v>14</v>
      </c>
      <c r="B12" s="142"/>
      <c r="C12" s="142"/>
      <c r="D12" s="141">
        <v>2280.46</v>
      </c>
      <c r="E12" s="141"/>
      <c r="F12" s="141"/>
      <c r="G12" s="142" t="s">
        <v>40</v>
      </c>
      <c r="H12" s="142"/>
      <c r="I12" s="142"/>
      <c r="J12" s="141">
        <f>G52+D12</f>
        <v>5925.02</v>
      </c>
      <c r="K12" s="141"/>
      <c r="L12" s="141"/>
      <c r="M12" s="141"/>
      <c r="N12" s="322"/>
    </row>
    <row r="13" spans="1:19" ht="15.75">
      <c r="A13" s="142" t="s">
        <v>41</v>
      </c>
      <c r="B13" s="142"/>
      <c r="C13" s="142"/>
      <c r="D13" s="141">
        <v>31</v>
      </c>
      <c r="E13" s="141"/>
      <c r="F13" s="141"/>
      <c r="G13" s="142" t="s">
        <v>42</v>
      </c>
      <c r="H13" s="142"/>
      <c r="I13" s="142"/>
      <c r="J13" s="141">
        <v>30</v>
      </c>
      <c r="K13" s="141"/>
      <c r="L13" s="141"/>
      <c r="M13" s="141"/>
      <c r="N13" s="322"/>
    </row>
    <row r="14" spans="1:19" ht="15.75">
      <c r="A14" s="142" t="s">
        <v>80</v>
      </c>
      <c r="B14" s="142"/>
      <c r="C14" s="142"/>
      <c r="D14" s="141">
        <v>15</v>
      </c>
      <c r="E14" s="141"/>
      <c r="F14" s="141"/>
      <c r="G14" s="142" t="s">
        <v>82</v>
      </c>
      <c r="H14" s="142"/>
      <c r="I14" s="142"/>
      <c r="J14" s="141">
        <f>D14</f>
        <v>15</v>
      </c>
      <c r="K14" s="141"/>
      <c r="L14" s="141"/>
      <c r="M14" s="141"/>
      <c r="N14" s="322"/>
    </row>
    <row r="15" spans="1:19" ht="15.75">
      <c r="A15" s="249" t="s">
        <v>81</v>
      </c>
      <c r="B15" s="250"/>
      <c r="C15" s="251"/>
      <c r="D15" s="268">
        <f>D13-D14</f>
        <v>16</v>
      </c>
      <c r="E15" s="269"/>
      <c r="F15" s="270"/>
      <c r="G15" s="249" t="s">
        <v>83</v>
      </c>
      <c r="H15" s="250"/>
      <c r="I15" s="251"/>
      <c r="J15" s="268">
        <f>J13-J14</f>
        <v>15</v>
      </c>
      <c r="K15" s="269"/>
      <c r="L15" s="269"/>
      <c r="M15" s="270"/>
      <c r="N15" s="322"/>
    </row>
    <row r="16" spans="1:19" ht="15.75">
      <c r="A16" s="142" t="s">
        <v>64</v>
      </c>
      <c r="B16" s="142"/>
      <c r="C16" s="142"/>
      <c r="D16" s="141">
        <v>21944.52</v>
      </c>
      <c r="E16" s="141"/>
      <c r="F16" s="141"/>
      <c r="G16" s="142" t="s">
        <v>63</v>
      </c>
      <c r="H16" s="142"/>
      <c r="I16" s="142"/>
      <c r="J16" s="154">
        <f>J12/D16</f>
        <v>0.26999998177221468</v>
      </c>
      <c r="K16" s="154"/>
      <c r="L16" s="154"/>
      <c r="M16" s="154"/>
      <c r="N16" s="322"/>
    </row>
    <row r="17" spans="1:14" ht="15.75">
      <c r="A17" s="249" t="s">
        <v>190</v>
      </c>
      <c r="B17" s="250"/>
      <c r="C17" s="250"/>
      <c r="D17" s="250"/>
      <c r="E17" s="250"/>
      <c r="F17" s="250"/>
      <c r="G17" s="250"/>
      <c r="H17" s="250"/>
      <c r="I17" s="251"/>
      <c r="J17" s="276">
        <v>0</v>
      </c>
      <c r="K17" s="327"/>
      <c r="L17" s="327"/>
      <c r="M17" s="313"/>
      <c r="N17" s="322"/>
    </row>
    <row r="18" spans="1:14" ht="29.25" customHeight="1">
      <c r="A18" s="155" t="s">
        <v>8</v>
      </c>
      <c r="B18" s="155"/>
      <c r="C18" s="155"/>
      <c r="D18" s="156"/>
      <c r="E18" s="156"/>
      <c r="F18" s="156"/>
      <c r="G18" s="156"/>
      <c r="H18" s="156"/>
      <c r="I18" s="156"/>
      <c r="J18" s="156"/>
      <c r="K18" s="156"/>
      <c r="L18" s="156"/>
      <c r="M18" s="156"/>
      <c r="N18" s="323"/>
    </row>
    <row r="19" spans="1:14" ht="15.75">
      <c r="A19" s="153" t="s">
        <v>15</v>
      </c>
      <c r="B19" s="153"/>
      <c r="C19" s="153"/>
      <c r="D19" s="153"/>
      <c r="E19" s="153"/>
      <c r="F19" s="153"/>
      <c r="G19" s="153"/>
      <c r="H19" s="153"/>
      <c r="I19" s="153"/>
      <c r="J19" s="153"/>
      <c r="K19" s="153"/>
      <c r="L19" s="153"/>
      <c r="M19" s="153"/>
      <c r="N19" s="1"/>
    </row>
    <row r="20" spans="1:14" ht="15" customHeight="1">
      <c r="A20" s="172"/>
      <c r="B20" s="172"/>
      <c r="C20" s="215"/>
      <c r="D20" s="215"/>
      <c r="E20" s="215"/>
      <c r="F20" s="215"/>
      <c r="G20" s="136" t="s">
        <v>30</v>
      </c>
      <c r="H20" s="172" t="s">
        <v>31</v>
      </c>
      <c r="I20" s="170"/>
      <c r="J20" s="170"/>
      <c r="K20" s="170"/>
      <c r="L20" s="172" t="s">
        <v>32</v>
      </c>
      <c r="M20" s="170"/>
      <c r="N20" s="321"/>
    </row>
    <row r="21" spans="1:14">
      <c r="A21" s="172"/>
      <c r="B21" s="172"/>
      <c r="C21" s="215"/>
      <c r="D21" s="215"/>
      <c r="E21" s="215"/>
      <c r="F21" s="215"/>
      <c r="G21" s="136"/>
      <c r="H21" s="170"/>
      <c r="I21" s="170"/>
      <c r="J21" s="170"/>
      <c r="K21" s="170"/>
      <c r="L21" s="170"/>
      <c r="M21" s="170"/>
      <c r="N21" s="322"/>
    </row>
    <row r="22" spans="1:14" ht="30" customHeight="1">
      <c r="A22" s="172"/>
      <c r="B22" s="172"/>
      <c r="C22" s="215"/>
      <c r="D22" s="215"/>
      <c r="E22" s="215"/>
      <c r="F22" s="215"/>
      <c r="G22" s="136"/>
      <c r="H22" s="170"/>
      <c r="I22" s="170"/>
      <c r="J22" s="170"/>
      <c r="K22" s="170"/>
      <c r="L22" s="170"/>
      <c r="M22" s="170"/>
      <c r="N22" s="323"/>
    </row>
    <row r="23" spans="1:14" ht="15" customHeight="1">
      <c r="A23" s="150" t="s">
        <v>16</v>
      </c>
      <c r="B23" s="150"/>
      <c r="C23" s="142" t="s">
        <v>17</v>
      </c>
      <c r="D23" s="142"/>
      <c r="E23" s="142"/>
      <c r="F23" s="142"/>
      <c r="G23" s="76">
        <v>0</v>
      </c>
      <c r="H23" s="157">
        <f>$G23/$D$13*$D$14</f>
        <v>0</v>
      </c>
      <c r="I23" s="157"/>
      <c r="J23" s="157"/>
      <c r="K23" s="157"/>
      <c r="L23" s="157">
        <f>G23-H23</f>
        <v>0</v>
      </c>
      <c r="M23" s="157"/>
      <c r="N23" s="321"/>
    </row>
    <row r="24" spans="1:14" ht="15.75">
      <c r="A24" s="150"/>
      <c r="B24" s="150"/>
      <c r="C24" s="142" t="s">
        <v>18</v>
      </c>
      <c r="D24" s="142"/>
      <c r="E24" s="142"/>
      <c r="F24" s="142"/>
      <c r="G24" s="76">
        <v>0</v>
      </c>
      <c r="H24" s="157">
        <f t="shared" ref="H24:H39" si="0">$G24/$D$13*$D$14</f>
        <v>0</v>
      </c>
      <c r="I24" s="157"/>
      <c r="J24" s="157"/>
      <c r="K24" s="157"/>
      <c r="L24" s="157">
        <f t="shared" ref="L24:L39" si="1">G24-H24</f>
        <v>0</v>
      </c>
      <c r="M24" s="157"/>
      <c r="N24" s="322"/>
    </row>
    <row r="25" spans="1:14" ht="15.75">
      <c r="A25" s="150"/>
      <c r="B25" s="150"/>
      <c r="C25" s="142" t="s">
        <v>19</v>
      </c>
      <c r="D25" s="142"/>
      <c r="E25" s="142"/>
      <c r="F25" s="142"/>
      <c r="G25" s="76">
        <v>0</v>
      </c>
      <c r="H25" s="157">
        <f t="shared" si="0"/>
        <v>0</v>
      </c>
      <c r="I25" s="157"/>
      <c r="J25" s="157"/>
      <c r="K25" s="157"/>
      <c r="L25" s="157">
        <f t="shared" si="1"/>
        <v>0</v>
      </c>
      <c r="M25" s="157"/>
      <c r="N25" s="322"/>
    </row>
    <row r="26" spans="1:14" ht="15.75">
      <c r="A26" s="150"/>
      <c r="B26" s="150"/>
      <c r="C26" s="142" t="s">
        <v>20</v>
      </c>
      <c r="D26" s="142"/>
      <c r="E26" s="142"/>
      <c r="F26" s="142"/>
      <c r="G26" s="76">
        <v>0</v>
      </c>
      <c r="H26" s="157">
        <f t="shared" si="0"/>
        <v>0</v>
      </c>
      <c r="I26" s="157"/>
      <c r="J26" s="157"/>
      <c r="K26" s="157"/>
      <c r="L26" s="157">
        <f t="shared" si="1"/>
        <v>0</v>
      </c>
      <c r="M26" s="157"/>
      <c r="N26" s="322"/>
    </row>
    <row r="27" spans="1:14" ht="15.75">
      <c r="A27" s="150"/>
      <c r="B27" s="150"/>
      <c r="C27" s="142" t="s">
        <v>21</v>
      </c>
      <c r="D27" s="142"/>
      <c r="E27" s="142"/>
      <c r="F27" s="142"/>
      <c r="G27" s="76">
        <v>0</v>
      </c>
      <c r="H27" s="157">
        <f t="shared" si="0"/>
        <v>0</v>
      </c>
      <c r="I27" s="157"/>
      <c r="J27" s="157"/>
      <c r="K27" s="157"/>
      <c r="L27" s="157">
        <f t="shared" si="1"/>
        <v>0</v>
      </c>
      <c r="M27" s="157"/>
      <c r="N27" s="322"/>
    </row>
    <row r="28" spans="1:14" ht="15.75">
      <c r="A28" s="150"/>
      <c r="B28" s="150"/>
      <c r="C28" s="142" t="s">
        <v>100</v>
      </c>
      <c r="D28" s="142"/>
      <c r="E28" s="142"/>
      <c r="F28" s="142"/>
      <c r="G28" s="76">
        <v>0</v>
      </c>
      <c r="H28" s="157">
        <f>G28</f>
        <v>0</v>
      </c>
      <c r="I28" s="157"/>
      <c r="J28" s="157"/>
      <c r="K28" s="157"/>
      <c r="L28" s="157">
        <f t="shared" si="1"/>
        <v>0</v>
      </c>
      <c r="M28" s="157"/>
      <c r="N28" s="322"/>
    </row>
    <row r="29" spans="1:14" ht="15.75">
      <c r="A29" s="150"/>
      <c r="B29" s="150"/>
      <c r="C29" s="142" t="s">
        <v>101</v>
      </c>
      <c r="D29" s="142"/>
      <c r="E29" s="142"/>
      <c r="F29" s="142"/>
      <c r="G29" s="76">
        <v>0</v>
      </c>
      <c r="H29" s="157">
        <f>G29</f>
        <v>0</v>
      </c>
      <c r="I29" s="157"/>
      <c r="J29" s="157"/>
      <c r="K29" s="157"/>
      <c r="L29" s="157">
        <f t="shared" si="1"/>
        <v>0</v>
      </c>
      <c r="M29" s="157"/>
      <c r="N29" s="322"/>
    </row>
    <row r="30" spans="1:14" ht="15.75">
      <c r="A30" s="150"/>
      <c r="B30" s="150"/>
      <c r="C30" s="142" t="s">
        <v>107</v>
      </c>
      <c r="D30" s="142"/>
      <c r="E30" s="142"/>
      <c r="F30" s="142"/>
      <c r="G30" s="76">
        <v>0</v>
      </c>
      <c r="H30" s="157">
        <f>G30</f>
        <v>0</v>
      </c>
      <c r="I30" s="157"/>
      <c r="J30" s="157"/>
      <c r="K30" s="157"/>
      <c r="L30" s="157">
        <f t="shared" si="1"/>
        <v>0</v>
      </c>
      <c r="M30" s="157"/>
      <c r="N30" s="322"/>
    </row>
    <row r="31" spans="1:14" ht="15.75">
      <c r="A31" s="150"/>
      <c r="B31" s="150"/>
      <c r="C31" s="142" t="s">
        <v>22</v>
      </c>
      <c r="D31" s="142"/>
      <c r="E31" s="142"/>
      <c r="F31" s="142"/>
      <c r="G31" s="76">
        <v>0</v>
      </c>
      <c r="H31" s="157">
        <f>G31</f>
        <v>0</v>
      </c>
      <c r="I31" s="157"/>
      <c r="J31" s="157"/>
      <c r="K31" s="157"/>
      <c r="L31" s="157">
        <f t="shared" si="1"/>
        <v>0</v>
      </c>
      <c r="M31" s="157"/>
      <c r="N31" s="322"/>
    </row>
    <row r="32" spans="1:14" ht="15.75">
      <c r="A32" s="150"/>
      <c r="B32" s="150"/>
      <c r="C32" s="142" t="s">
        <v>23</v>
      </c>
      <c r="D32" s="142"/>
      <c r="E32" s="142"/>
      <c r="F32" s="142"/>
      <c r="G32" s="76">
        <v>0</v>
      </c>
      <c r="H32" s="157">
        <f t="shared" si="0"/>
        <v>0</v>
      </c>
      <c r="I32" s="157"/>
      <c r="J32" s="157"/>
      <c r="K32" s="157"/>
      <c r="L32" s="157">
        <f t="shared" si="1"/>
        <v>0</v>
      </c>
      <c r="M32" s="157"/>
      <c r="N32" s="322"/>
    </row>
    <row r="33" spans="1:14" ht="15.75">
      <c r="A33" s="150"/>
      <c r="B33" s="150"/>
      <c r="C33" s="142" t="s">
        <v>24</v>
      </c>
      <c r="D33" s="142"/>
      <c r="E33" s="142"/>
      <c r="F33" s="142"/>
      <c r="G33" s="76">
        <v>24842.36</v>
      </c>
      <c r="H33" s="157">
        <f>$G33/$D$13*$D$14</f>
        <v>12020.496774193549</v>
      </c>
      <c r="I33" s="157"/>
      <c r="J33" s="157"/>
      <c r="K33" s="157"/>
      <c r="L33" s="157">
        <f t="shared" si="1"/>
        <v>12821.863225806452</v>
      </c>
      <c r="M33" s="157"/>
      <c r="N33" s="322"/>
    </row>
    <row r="34" spans="1:14" ht="15.75">
      <c r="A34" s="150"/>
      <c r="B34" s="150"/>
      <c r="C34" s="142" t="s">
        <v>25</v>
      </c>
      <c r="D34" s="142"/>
      <c r="E34" s="142"/>
      <c r="F34" s="142"/>
      <c r="G34" s="76">
        <v>13030.39</v>
      </c>
      <c r="H34" s="157">
        <f t="shared" si="0"/>
        <v>6305.0274193548385</v>
      </c>
      <c r="I34" s="157"/>
      <c r="J34" s="157"/>
      <c r="K34" s="157"/>
      <c r="L34" s="157">
        <f t="shared" si="1"/>
        <v>6725.362580645161</v>
      </c>
      <c r="M34" s="157"/>
      <c r="N34" s="322"/>
    </row>
    <row r="35" spans="1:14" ht="15.75">
      <c r="A35" s="150"/>
      <c r="B35" s="150"/>
      <c r="C35" s="142" t="s">
        <v>26</v>
      </c>
      <c r="D35" s="142"/>
      <c r="E35" s="142"/>
      <c r="F35" s="142"/>
      <c r="G35" s="76">
        <v>0</v>
      </c>
      <c r="H35" s="157">
        <f t="shared" si="0"/>
        <v>0</v>
      </c>
      <c r="I35" s="157"/>
      <c r="J35" s="157"/>
      <c r="K35" s="157"/>
      <c r="L35" s="157">
        <f t="shared" si="1"/>
        <v>0</v>
      </c>
      <c r="M35" s="157"/>
      <c r="N35" s="322"/>
    </row>
    <row r="36" spans="1:14" ht="15.75">
      <c r="A36" s="150"/>
      <c r="B36" s="150"/>
      <c r="C36" s="142" t="s">
        <v>27</v>
      </c>
      <c r="D36" s="142"/>
      <c r="E36" s="142"/>
      <c r="F36" s="142"/>
      <c r="G36" s="76">
        <v>0</v>
      </c>
      <c r="H36" s="157">
        <f t="shared" si="0"/>
        <v>0</v>
      </c>
      <c r="I36" s="157"/>
      <c r="J36" s="157"/>
      <c r="K36" s="157"/>
      <c r="L36" s="157">
        <f t="shared" si="1"/>
        <v>0</v>
      </c>
      <c r="M36" s="157"/>
      <c r="N36" s="322"/>
    </row>
    <row r="37" spans="1:14" ht="15.75">
      <c r="A37" s="150"/>
      <c r="B37" s="150"/>
      <c r="C37" s="142" t="s">
        <v>28</v>
      </c>
      <c r="D37" s="142"/>
      <c r="E37" s="142"/>
      <c r="F37" s="142"/>
      <c r="G37" s="76">
        <v>0</v>
      </c>
      <c r="H37" s="157">
        <f t="shared" si="0"/>
        <v>0</v>
      </c>
      <c r="I37" s="157"/>
      <c r="J37" s="157"/>
      <c r="K37" s="157"/>
      <c r="L37" s="157">
        <f t="shared" si="1"/>
        <v>0</v>
      </c>
      <c r="M37" s="157"/>
      <c r="N37" s="322"/>
    </row>
    <row r="38" spans="1:14" ht="15.75">
      <c r="A38" s="150"/>
      <c r="B38" s="150"/>
      <c r="C38" s="142" t="s">
        <v>51</v>
      </c>
      <c r="D38" s="142"/>
      <c r="E38" s="142"/>
      <c r="F38" s="142"/>
      <c r="G38" s="76">
        <v>8138.89</v>
      </c>
      <c r="H38" s="157">
        <f t="shared" si="0"/>
        <v>3938.1725806451614</v>
      </c>
      <c r="I38" s="157"/>
      <c r="J38" s="157"/>
      <c r="K38" s="157"/>
      <c r="L38" s="157">
        <f t="shared" si="1"/>
        <v>4200.717419354839</v>
      </c>
      <c r="M38" s="157"/>
      <c r="N38" s="322"/>
    </row>
    <row r="39" spans="1:14" ht="15.75">
      <c r="A39" s="150"/>
      <c r="B39" s="150"/>
      <c r="C39" s="142" t="s">
        <v>104</v>
      </c>
      <c r="D39" s="142"/>
      <c r="E39" s="142"/>
      <c r="F39" s="142"/>
      <c r="G39" s="76">
        <v>0</v>
      </c>
      <c r="H39" s="157">
        <f t="shared" si="0"/>
        <v>0</v>
      </c>
      <c r="I39" s="157"/>
      <c r="J39" s="157"/>
      <c r="K39" s="157"/>
      <c r="L39" s="157">
        <f t="shared" si="1"/>
        <v>0</v>
      </c>
      <c r="M39" s="157"/>
      <c r="N39" s="322"/>
    </row>
    <row r="40" spans="1:14" ht="18.75">
      <c r="A40" s="158" t="s">
        <v>33</v>
      </c>
      <c r="B40" s="158"/>
      <c r="C40" s="141"/>
      <c r="D40" s="141"/>
      <c r="E40" s="141"/>
      <c r="F40" s="141"/>
      <c r="G40" s="76">
        <f>SUM(G23:G39)</f>
        <v>46011.64</v>
      </c>
      <c r="H40" s="157">
        <f>SUM(H23:K39)</f>
        <v>22263.696774193548</v>
      </c>
      <c r="I40" s="157"/>
      <c r="J40" s="157"/>
      <c r="K40" s="157"/>
      <c r="L40" s="392">
        <f>G40-H40</f>
        <v>23747.943225806452</v>
      </c>
      <c r="M40" s="392"/>
      <c r="N40" s="7">
        <v>1</v>
      </c>
    </row>
    <row r="41" spans="1:14" ht="15.75">
      <c r="A41" s="153" t="s">
        <v>39</v>
      </c>
      <c r="B41" s="153"/>
      <c r="C41" s="153"/>
      <c r="D41" s="153"/>
      <c r="E41" s="153"/>
      <c r="F41" s="153"/>
      <c r="G41" s="153"/>
      <c r="H41" s="153"/>
      <c r="I41" s="153"/>
      <c r="J41" s="153"/>
      <c r="K41" s="153"/>
      <c r="L41" s="153"/>
      <c r="M41" s="153"/>
      <c r="N41" s="1"/>
    </row>
    <row r="42" spans="1:14" ht="73.5" customHeight="1">
      <c r="A42" s="162"/>
      <c r="B42" s="162"/>
      <c r="C42" s="170" t="s">
        <v>35</v>
      </c>
      <c r="D42" s="170"/>
      <c r="E42" s="170"/>
      <c r="F42" s="170"/>
      <c r="G42" s="48" t="s">
        <v>36</v>
      </c>
      <c r="H42" s="172" t="s">
        <v>84</v>
      </c>
      <c r="I42" s="172"/>
      <c r="J42" s="172"/>
      <c r="K42" s="172"/>
      <c r="L42" s="172" t="s">
        <v>85</v>
      </c>
      <c r="M42" s="172"/>
      <c r="N42" s="1"/>
    </row>
    <row r="43" spans="1:14" ht="15" customHeight="1">
      <c r="A43" s="198" t="s">
        <v>105</v>
      </c>
      <c r="B43" s="199"/>
      <c r="C43" s="210" t="s">
        <v>120</v>
      </c>
      <c r="D43" s="210"/>
      <c r="E43" s="210"/>
      <c r="F43" s="210"/>
      <c r="G43" s="75">
        <v>3622.3</v>
      </c>
      <c r="H43" s="391">
        <f>$G43/$J$13*$J$14</f>
        <v>1811.15</v>
      </c>
      <c r="I43" s="391"/>
      <c r="J43" s="391"/>
      <c r="K43" s="391"/>
      <c r="L43" s="391">
        <f>G43-H43</f>
        <v>1811.15</v>
      </c>
      <c r="M43" s="391"/>
      <c r="N43" s="321"/>
    </row>
    <row r="44" spans="1:14" ht="15.75">
      <c r="A44" s="393"/>
      <c r="B44" s="394"/>
      <c r="C44" s="210" t="s">
        <v>98</v>
      </c>
      <c r="D44" s="210"/>
      <c r="E44" s="210"/>
      <c r="F44" s="210"/>
      <c r="G44" s="75">
        <v>2173.38</v>
      </c>
      <c r="H44" s="391">
        <f t="shared" ref="H44:H45" si="2">$G44/$J$13*$J$14</f>
        <v>1086.69</v>
      </c>
      <c r="I44" s="391"/>
      <c r="J44" s="391"/>
      <c r="K44" s="391"/>
      <c r="L44" s="391">
        <f t="shared" ref="L44:L47" si="3">G44-H44</f>
        <v>1086.69</v>
      </c>
      <c r="M44" s="391"/>
      <c r="N44" s="322"/>
    </row>
    <row r="45" spans="1:14" ht="15.75">
      <c r="A45" s="393"/>
      <c r="B45" s="394"/>
      <c r="C45" s="210" t="s">
        <v>121</v>
      </c>
      <c r="D45" s="210"/>
      <c r="E45" s="210"/>
      <c r="F45" s="210"/>
      <c r="G45" s="75">
        <v>0</v>
      </c>
      <c r="H45" s="391">
        <f t="shared" si="2"/>
        <v>0</v>
      </c>
      <c r="I45" s="391"/>
      <c r="J45" s="391"/>
      <c r="K45" s="391"/>
      <c r="L45" s="391">
        <f t="shared" si="3"/>
        <v>0</v>
      </c>
      <c r="M45" s="391"/>
      <c r="N45" s="323"/>
    </row>
    <row r="46" spans="1:14" ht="15.75">
      <c r="A46" s="393"/>
      <c r="B46" s="394"/>
      <c r="C46" s="306" t="s">
        <v>122</v>
      </c>
      <c r="D46" s="307"/>
      <c r="E46" s="307"/>
      <c r="F46" s="308"/>
      <c r="G46" s="75">
        <v>2897.84</v>
      </c>
      <c r="H46" s="391">
        <f>G46</f>
        <v>2897.84</v>
      </c>
      <c r="I46" s="391"/>
      <c r="J46" s="391"/>
      <c r="K46" s="391"/>
      <c r="L46" s="391">
        <f t="shared" si="3"/>
        <v>0</v>
      </c>
      <c r="M46" s="391"/>
      <c r="N46" s="16"/>
    </row>
    <row r="47" spans="1:14" ht="15.75">
      <c r="A47" s="393"/>
      <c r="B47" s="394"/>
      <c r="C47" s="210" t="s">
        <v>123</v>
      </c>
      <c r="D47" s="210"/>
      <c r="E47" s="210"/>
      <c r="F47" s="210"/>
      <c r="G47" s="75">
        <v>0</v>
      </c>
      <c r="H47" s="391">
        <f>G47</f>
        <v>0</v>
      </c>
      <c r="I47" s="391"/>
      <c r="J47" s="391"/>
      <c r="K47" s="391"/>
      <c r="L47" s="391">
        <f t="shared" si="3"/>
        <v>0</v>
      </c>
      <c r="M47" s="391"/>
      <c r="N47" s="16"/>
    </row>
    <row r="48" spans="1:14" ht="18.75">
      <c r="A48" s="158" t="s">
        <v>33</v>
      </c>
      <c r="B48" s="158"/>
      <c r="C48" s="210"/>
      <c r="D48" s="210"/>
      <c r="E48" s="210"/>
      <c r="F48" s="210"/>
      <c r="G48" s="75"/>
      <c r="H48" s="391"/>
      <c r="I48" s="391"/>
      <c r="J48" s="391"/>
      <c r="K48" s="391"/>
      <c r="L48" s="392">
        <f>L43+L44+L45</f>
        <v>2897.84</v>
      </c>
      <c r="M48" s="392"/>
      <c r="N48" s="7">
        <v>2</v>
      </c>
    </row>
    <row r="49" spans="1:16" ht="15.75">
      <c r="A49" s="153" t="s">
        <v>44</v>
      </c>
      <c r="B49" s="153"/>
      <c r="C49" s="153"/>
      <c r="D49" s="153"/>
      <c r="E49" s="153"/>
      <c r="F49" s="153"/>
      <c r="G49" s="153"/>
      <c r="H49" s="153"/>
      <c r="I49" s="153"/>
      <c r="J49" s="153"/>
      <c r="K49" s="153"/>
      <c r="L49" s="153"/>
      <c r="M49" s="153"/>
      <c r="N49" s="1"/>
    </row>
    <row r="50" spans="1:16" ht="15" customHeight="1">
      <c r="A50" s="150" t="s">
        <v>45</v>
      </c>
      <c r="B50" s="150"/>
      <c r="C50" s="170" t="s">
        <v>46</v>
      </c>
      <c r="D50" s="170"/>
      <c r="E50" s="170"/>
      <c r="F50" s="170"/>
      <c r="G50" s="172" t="s">
        <v>47</v>
      </c>
      <c r="H50" s="314" t="s">
        <v>65</v>
      </c>
      <c r="I50" s="315"/>
      <c r="J50" s="314" t="s">
        <v>106</v>
      </c>
      <c r="K50" s="315"/>
      <c r="L50" s="172" t="s">
        <v>48</v>
      </c>
      <c r="M50" s="172"/>
      <c r="N50" s="321"/>
    </row>
    <row r="51" spans="1:16" ht="50.25" customHeight="1">
      <c r="A51" s="150"/>
      <c r="B51" s="150"/>
      <c r="C51" s="170"/>
      <c r="D51" s="170"/>
      <c r="E51" s="170"/>
      <c r="F51" s="170"/>
      <c r="G51" s="172"/>
      <c r="H51" s="316"/>
      <c r="I51" s="317"/>
      <c r="J51" s="316"/>
      <c r="K51" s="317"/>
      <c r="L51" s="172"/>
      <c r="M51" s="172"/>
      <c r="N51" s="323"/>
    </row>
    <row r="52" spans="1:16" ht="15.75">
      <c r="A52" s="150"/>
      <c r="B52" s="150"/>
      <c r="C52" s="142" t="s">
        <v>49</v>
      </c>
      <c r="D52" s="142"/>
      <c r="E52" s="142"/>
      <c r="F52" s="142"/>
      <c r="G52" s="76">
        <v>3644.56</v>
      </c>
      <c r="H52" s="157">
        <f>H33-(J17+G46+G47)</f>
        <v>9122.6567741935487</v>
      </c>
      <c r="I52" s="157"/>
      <c r="J52" s="395">
        <f>(H52*J16)-D12</f>
        <v>182.65716274642909</v>
      </c>
      <c r="K52" s="396"/>
      <c r="L52" s="157">
        <f>IF(J52&lt;=0,G52,G52-J52)</f>
        <v>3461.9028372535709</v>
      </c>
      <c r="M52" s="157"/>
      <c r="N52" s="321"/>
    </row>
    <row r="53" spans="1:16" ht="15.75">
      <c r="A53" s="150"/>
      <c r="B53" s="150"/>
      <c r="C53" s="142" t="s">
        <v>50</v>
      </c>
      <c r="D53" s="142"/>
      <c r="E53" s="142"/>
      <c r="F53" s="142"/>
      <c r="G53" s="76">
        <v>247.41</v>
      </c>
      <c r="H53" s="397"/>
      <c r="I53" s="396"/>
      <c r="J53" s="397">
        <f>G53</f>
        <v>247.41</v>
      </c>
      <c r="K53" s="396"/>
      <c r="L53" s="157">
        <f>G53-J53</f>
        <v>0</v>
      </c>
      <c r="M53" s="157"/>
      <c r="N53" s="323"/>
    </row>
    <row r="54" spans="1:16" ht="18.75">
      <c r="A54" s="158" t="s">
        <v>33</v>
      </c>
      <c r="B54" s="158"/>
      <c r="C54" s="141"/>
      <c r="D54" s="141"/>
      <c r="E54" s="141"/>
      <c r="F54" s="141"/>
      <c r="G54" s="76"/>
      <c r="H54" s="157"/>
      <c r="I54" s="157"/>
      <c r="J54" s="157"/>
      <c r="K54" s="157"/>
      <c r="L54" s="392">
        <f>SUM(L52+L53)</f>
        <v>3461.9028372535709</v>
      </c>
      <c r="M54" s="392"/>
      <c r="N54" s="7">
        <v>3</v>
      </c>
    </row>
    <row r="55" spans="1:16" ht="18.75" customHeight="1">
      <c r="A55" s="153" t="s">
        <v>118</v>
      </c>
      <c r="B55" s="153"/>
      <c r="C55" s="153"/>
      <c r="D55" s="153"/>
      <c r="E55" s="153"/>
      <c r="F55" s="153"/>
      <c r="G55" s="153"/>
      <c r="H55" s="153"/>
      <c r="I55" s="153"/>
      <c r="J55" s="153"/>
      <c r="K55" s="153"/>
      <c r="L55" s="153"/>
      <c r="M55" s="153"/>
      <c r="N55" s="41"/>
    </row>
    <row r="56" spans="1:16" ht="14.45" customHeight="1">
      <c r="A56" s="150" t="s">
        <v>108</v>
      </c>
      <c r="B56" s="150"/>
      <c r="C56" s="257" t="s">
        <v>52</v>
      </c>
      <c r="D56" s="257"/>
      <c r="E56" s="257"/>
      <c r="F56" s="257"/>
      <c r="G56" s="171">
        <f>L40+L48-L54</f>
        <v>23183.88038855288</v>
      </c>
      <c r="H56" s="171"/>
      <c r="I56" s="171"/>
      <c r="J56" s="171"/>
      <c r="K56" s="171"/>
      <c r="L56" s="171"/>
      <c r="M56" s="171"/>
      <c r="N56" s="321"/>
    </row>
    <row r="57" spans="1:16" ht="14.45" customHeight="1">
      <c r="A57" s="150"/>
      <c r="B57" s="150"/>
      <c r="C57" s="257"/>
      <c r="D57" s="257"/>
      <c r="E57" s="257"/>
      <c r="F57" s="257"/>
      <c r="G57" s="171"/>
      <c r="H57" s="171"/>
      <c r="I57" s="171"/>
      <c r="J57" s="171"/>
      <c r="K57" s="171"/>
      <c r="L57" s="171"/>
      <c r="M57" s="171"/>
      <c r="N57" s="323"/>
    </row>
    <row r="58" spans="1:16">
      <c r="P58" s="4"/>
    </row>
    <row r="59" spans="1:16" ht="37.5" customHeight="1">
      <c r="A59" s="390"/>
      <c r="B59" s="390"/>
      <c r="C59" s="390"/>
      <c r="D59" s="390"/>
      <c r="E59" s="390"/>
      <c r="F59" s="390"/>
      <c r="H59" s="238" t="s">
        <v>182</v>
      </c>
      <c r="I59" s="238"/>
      <c r="J59" s="238"/>
      <c r="K59" s="238"/>
    </row>
    <row r="60" spans="1:16">
      <c r="A60" s="255"/>
      <c r="B60" s="255"/>
      <c r="C60" s="255"/>
      <c r="D60" s="255"/>
      <c r="E60" s="255"/>
      <c r="F60" s="100"/>
      <c r="H60" s="400" t="s">
        <v>54</v>
      </c>
      <c r="I60" s="400"/>
      <c r="J60" s="400"/>
      <c r="K60" s="73">
        <f>H33</f>
        <v>12020.496774193549</v>
      </c>
    </row>
    <row r="61" spans="1:16">
      <c r="A61" s="255"/>
      <c r="B61" s="255"/>
      <c r="C61" s="255"/>
      <c r="D61" s="255"/>
      <c r="E61" s="255"/>
      <c r="F61" s="100"/>
      <c r="H61" s="155" t="s">
        <v>192</v>
      </c>
      <c r="I61" s="155"/>
      <c r="J61" s="155"/>
      <c r="K61" s="3">
        <f>J17+G46+G47</f>
        <v>2897.84</v>
      </c>
    </row>
    <row r="62" spans="1:16">
      <c r="A62" s="255"/>
      <c r="B62" s="255"/>
      <c r="C62" s="255"/>
      <c r="D62" s="255"/>
      <c r="E62" s="255"/>
      <c r="F62" s="100"/>
      <c r="H62" s="155" t="s">
        <v>56</v>
      </c>
      <c r="I62" s="155"/>
      <c r="J62" s="155"/>
      <c r="K62" s="3">
        <f>K60-K61</f>
        <v>9122.6567741935487</v>
      </c>
    </row>
    <row r="63" spans="1:16">
      <c r="A63" s="255"/>
      <c r="B63" s="255"/>
      <c r="C63" s="255"/>
      <c r="D63" s="255"/>
      <c r="E63" s="255"/>
      <c r="H63" s="155" t="s">
        <v>57</v>
      </c>
      <c r="I63" s="155"/>
      <c r="J63" s="155"/>
      <c r="K63" s="72">
        <f>J16</f>
        <v>0.26999998177221468</v>
      </c>
    </row>
    <row r="64" spans="1:16">
      <c r="A64" s="255"/>
      <c r="B64" s="255"/>
      <c r="C64" s="255"/>
      <c r="D64" s="255"/>
      <c r="E64" s="255"/>
      <c r="H64" s="155" t="s">
        <v>58</v>
      </c>
      <c r="I64" s="155"/>
      <c r="J64" s="155"/>
      <c r="K64" s="1">
        <f>(K62*K63)-D12</f>
        <v>182.65716274642909</v>
      </c>
    </row>
    <row r="65" spans="8:16" ht="30">
      <c r="H65" s="155" t="s">
        <v>59</v>
      </c>
      <c r="I65" s="155"/>
      <c r="J65" s="155"/>
      <c r="K65" s="101">
        <f>IF(K64&lt;=0,G52,G52-K64)</f>
        <v>3461.9028372535709</v>
      </c>
      <c r="L65" s="97" t="s">
        <v>185</v>
      </c>
    </row>
    <row r="67" spans="8:16" ht="15.75" thickBot="1"/>
    <row r="68" spans="8:16" ht="32.25" customHeight="1">
      <c r="H68" s="386" t="s">
        <v>189</v>
      </c>
      <c r="I68" s="387"/>
      <c r="J68" s="387"/>
      <c r="K68" s="387"/>
      <c r="L68" s="387"/>
      <c r="M68" s="387"/>
    </row>
    <row r="69" spans="8:16">
      <c r="H69" s="155" t="s">
        <v>65</v>
      </c>
      <c r="I69" s="155"/>
      <c r="J69" s="155"/>
      <c r="K69" s="155"/>
      <c r="L69" s="155"/>
      <c r="M69" s="74">
        <f>D16/D13*D14</f>
        <v>10618.316129032259</v>
      </c>
    </row>
    <row r="70" spans="8:16">
      <c r="H70" s="155" t="s">
        <v>66</v>
      </c>
      <c r="I70" s="155"/>
      <c r="J70" s="155"/>
      <c r="K70" s="155"/>
      <c r="L70" s="155"/>
      <c r="M70" s="74">
        <f>M69*J16-D12</f>
        <v>586.48516129032305</v>
      </c>
    </row>
    <row r="71" spans="8:16" ht="37.5">
      <c r="H71" s="155" t="s">
        <v>67</v>
      </c>
      <c r="I71" s="155"/>
      <c r="J71" s="155"/>
      <c r="K71" s="155"/>
      <c r="L71" s="155"/>
      <c r="M71" s="102">
        <f>IF(M70&lt;=0,G52,G52-M70)</f>
        <v>3058.0748387096769</v>
      </c>
      <c r="N71" s="388" t="s">
        <v>184</v>
      </c>
      <c r="O71" s="389"/>
    </row>
    <row r="74" spans="8:16" ht="64.5" customHeight="1">
      <c r="I74" s="192" t="s">
        <v>186</v>
      </c>
      <c r="J74" s="192"/>
      <c r="K74" s="192"/>
      <c r="L74" s="192"/>
      <c r="M74" s="192"/>
      <c r="N74" s="192"/>
      <c r="O74" s="192"/>
      <c r="P74" s="192"/>
    </row>
  </sheetData>
  <mergeCells count="191">
    <mergeCell ref="A1:N1"/>
    <mergeCell ref="A55:M55"/>
    <mergeCell ref="A56:B57"/>
    <mergeCell ref="C56:F57"/>
    <mergeCell ref="G56:M57"/>
    <mergeCell ref="H65:J65"/>
    <mergeCell ref="C47:F47"/>
    <mergeCell ref="O4:S4"/>
    <mergeCell ref="L46:M46"/>
    <mergeCell ref="L47:M47"/>
    <mergeCell ref="H60:J60"/>
    <mergeCell ref="H61:J61"/>
    <mergeCell ref="H62:J62"/>
    <mergeCell ref="H63:J63"/>
    <mergeCell ref="C46:F46"/>
    <mergeCell ref="H46:K46"/>
    <mergeCell ref="H47:K47"/>
    <mergeCell ref="A15:C15"/>
    <mergeCell ref="D15:F15"/>
    <mergeCell ref="G15:I15"/>
    <mergeCell ref="A18:C18"/>
    <mergeCell ref="D18:M18"/>
    <mergeCell ref="C20:F22"/>
    <mergeCell ref="H64:J64"/>
    <mergeCell ref="A49:M49"/>
    <mergeCell ref="A50:B53"/>
    <mergeCell ref="C50:F51"/>
    <mergeCell ref="C52:F52"/>
    <mergeCell ref="C53:F53"/>
    <mergeCell ref="G50:G51"/>
    <mergeCell ref="L50:M51"/>
    <mergeCell ref="L52:M52"/>
    <mergeCell ref="L53:M53"/>
    <mergeCell ref="H50:I51"/>
    <mergeCell ref="J50:K51"/>
    <mergeCell ref="H52:I52"/>
    <mergeCell ref="J52:K52"/>
    <mergeCell ref="H53:I53"/>
    <mergeCell ref="J53:K53"/>
    <mergeCell ref="A54:B54"/>
    <mergeCell ref="C54:F54"/>
    <mergeCell ref="H54:K54"/>
    <mergeCell ref="L54:M54"/>
    <mergeCell ref="C24:F24"/>
    <mergeCell ref="C25:F25"/>
    <mergeCell ref="C26:F26"/>
    <mergeCell ref="C27:F27"/>
    <mergeCell ref="A12:C12"/>
    <mergeCell ref="D12:F12"/>
    <mergeCell ref="G12:I12"/>
    <mergeCell ref="J12:M12"/>
    <mergeCell ref="A13:C13"/>
    <mergeCell ref="D13:F13"/>
    <mergeCell ref="G13:I13"/>
    <mergeCell ref="J13:M13"/>
    <mergeCell ref="A14:C14"/>
    <mergeCell ref="A16:C16"/>
    <mergeCell ref="D14:F14"/>
    <mergeCell ref="D16:F16"/>
    <mergeCell ref="G14:I14"/>
    <mergeCell ref="G16:I16"/>
    <mergeCell ref="J14:M14"/>
    <mergeCell ref="J16:M16"/>
    <mergeCell ref="L20:M22"/>
    <mergeCell ref="J15:M15"/>
    <mergeCell ref="G20:G22"/>
    <mergeCell ref="H20:K22"/>
    <mergeCell ref="A20:B22"/>
    <mergeCell ref="D10:F10"/>
    <mergeCell ref="D11:F11"/>
    <mergeCell ref="A7:C7"/>
    <mergeCell ref="D7:F7"/>
    <mergeCell ref="G7:I7"/>
    <mergeCell ref="J7:M7"/>
    <mergeCell ref="A8:C8"/>
    <mergeCell ref="D8:F8"/>
    <mergeCell ref="A17:I17"/>
    <mergeCell ref="J17:M17"/>
    <mergeCell ref="L32:M32"/>
    <mergeCell ref="L33:M33"/>
    <mergeCell ref="L31:M31"/>
    <mergeCell ref="C34:F34"/>
    <mergeCell ref="C35:F35"/>
    <mergeCell ref="C36:F36"/>
    <mergeCell ref="C37:F37"/>
    <mergeCell ref="H30:K30"/>
    <mergeCell ref="H31:K31"/>
    <mergeCell ref="C38:F38"/>
    <mergeCell ref="C39:F39"/>
    <mergeCell ref="C28:F28"/>
    <mergeCell ref="C29:F29"/>
    <mergeCell ref="C30:F30"/>
    <mergeCell ref="C31:F31"/>
    <mergeCell ref="C32:F32"/>
    <mergeCell ref="C33:F33"/>
    <mergeCell ref="H32:K32"/>
    <mergeCell ref="H33:K33"/>
    <mergeCell ref="L38:M38"/>
    <mergeCell ref="L39:M39"/>
    <mergeCell ref="H38:K38"/>
    <mergeCell ref="H39:K39"/>
    <mergeCell ref="A4:M4"/>
    <mergeCell ref="A5:M5"/>
    <mergeCell ref="A6:C6"/>
    <mergeCell ref="D6:F6"/>
    <mergeCell ref="G6:I6"/>
    <mergeCell ref="J6:M6"/>
    <mergeCell ref="G9:I9"/>
    <mergeCell ref="G10:I10"/>
    <mergeCell ref="G11:I11"/>
    <mergeCell ref="J9:M9"/>
    <mergeCell ref="J10:M10"/>
    <mergeCell ref="J11:M11"/>
    <mergeCell ref="A9:C9"/>
    <mergeCell ref="A10:C10"/>
    <mergeCell ref="A11:C11"/>
    <mergeCell ref="D9:F9"/>
    <mergeCell ref="C23:F23"/>
    <mergeCell ref="G8:I8"/>
    <mergeCell ref="J8:M8"/>
    <mergeCell ref="A19:M19"/>
    <mergeCell ref="A23:B39"/>
    <mergeCell ref="L34:M34"/>
    <mergeCell ref="L35:M35"/>
    <mergeCell ref="L36:M36"/>
    <mergeCell ref="L37:M37"/>
    <mergeCell ref="L26:M26"/>
    <mergeCell ref="L27:M27"/>
    <mergeCell ref="L28:M28"/>
    <mergeCell ref="L29:M29"/>
    <mergeCell ref="L30:M30"/>
    <mergeCell ref="H34:K34"/>
    <mergeCell ref="H35:K35"/>
    <mergeCell ref="H36:K36"/>
    <mergeCell ref="H37:K37"/>
    <mergeCell ref="H26:K26"/>
    <mergeCell ref="H27:K27"/>
    <mergeCell ref="H28:K28"/>
    <mergeCell ref="H29:K29"/>
    <mergeCell ref="H23:K23"/>
    <mergeCell ref="H24:K24"/>
    <mergeCell ref="H25:K25"/>
    <mergeCell ref="L23:M23"/>
    <mergeCell ref="L24:M24"/>
    <mergeCell ref="L25:M25"/>
    <mergeCell ref="H48:K48"/>
    <mergeCell ref="C44:F44"/>
    <mergeCell ref="C45:F45"/>
    <mergeCell ref="C48:F48"/>
    <mergeCell ref="A40:B40"/>
    <mergeCell ref="C40:F40"/>
    <mergeCell ref="H40:K40"/>
    <mergeCell ref="L40:M40"/>
    <mergeCell ref="C42:F42"/>
    <mergeCell ref="A42:B42"/>
    <mergeCell ref="C43:F43"/>
    <mergeCell ref="A41:M41"/>
    <mergeCell ref="A43:B47"/>
    <mergeCell ref="H59:K59"/>
    <mergeCell ref="A2:N2"/>
    <mergeCell ref="P1:Q1"/>
    <mergeCell ref="A59:F59"/>
    <mergeCell ref="A60:E60"/>
    <mergeCell ref="A61:E61"/>
    <mergeCell ref="A62:E62"/>
    <mergeCell ref="A48:B48"/>
    <mergeCell ref="N23:N39"/>
    <mergeCell ref="N20:N22"/>
    <mergeCell ref="N6:N18"/>
    <mergeCell ref="N43:N45"/>
    <mergeCell ref="N52:N53"/>
    <mergeCell ref="N50:N51"/>
    <mergeCell ref="N56:N57"/>
    <mergeCell ref="L42:M42"/>
    <mergeCell ref="L43:M43"/>
    <mergeCell ref="L44:M44"/>
    <mergeCell ref="L45:M45"/>
    <mergeCell ref="L48:M48"/>
    <mergeCell ref="H42:K42"/>
    <mergeCell ref="H43:K43"/>
    <mergeCell ref="H44:K44"/>
    <mergeCell ref="H45:K45"/>
    <mergeCell ref="H68:M68"/>
    <mergeCell ref="H69:L69"/>
    <mergeCell ref="H70:L70"/>
    <mergeCell ref="H71:L71"/>
    <mergeCell ref="A63:E63"/>
    <mergeCell ref="A64:E64"/>
    <mergeCell ref="M74:P74"/>
    <mergeCell ref="I74:L74"/>
    <mergeCell ref="N71:O71"/>
  </mergeCells>
  <hyperlinks>
    <hyperlink ref="P1:Q1" location="İÇİNDEKİLER!A1" display="İÇİNDEKİLER" xr:uid="{00000000-0004-0000-1300-000000000000}"/>
  </hyperlinks>
  <pageMargins left="0.7" right="0.7" top="0.75" bottom="0.75" header="0.3" footer="0.3"/>
  <pageSetup paperSize="9" orientation="portrait" horizontalDpi="4294967294" verticalDpi="4294967294"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A72"/>
  <sheetViews>
    <sheetView topLeftCell="A40" zoomScaleNormal="100" workbookViewId="0">
      <selection activeCell="F59" sqref="F59"/>
    </sheetView>
  </sheetViews>
  <sheetFormatPr defaultRowHeight="15"/>
  <cols>
    <col min="6" max="6" width="12.42578125" customWidth="1"/>
    <col min="7" max="7" width="11.140625" customWidth="1"/>
    <col min="13" max="13" width="8.7109375" customWidth="1"/>
    <col min="14" max="14" width="10.140625" customWidth="1"/>
  </cols>
  <sheetData>
    <row r="1" spans="1:17" ht="37.5" customHeight="1" thickBot="1">
      <c r="A1" s="402" t="s">
        <v>113</v>
      </c>
      <c r="B1" s="403"/>
      <c r="C1" s="403"/>
      <c r="D1" s="403"/>
      <c r="E1" s="403"/>
      <c r="F1" s="403"/>
      <c r="G1" s="403"/>
      <c r="H1" s="403"/>
      <c r="I1" s="403"/>
      <c r="J1" s="403"/>
      <c r="K1" s="403"/>
      <c r="L1" s="403"/>
      <c r="M1" s="403"/>
      <c r="N1" s="404"/>
      <c r="O1" s="57"/>
      <c r="P1" s="114" t="s">
        <v>175</v>
      </c>
      <c r="Q1" s="114"/>
    </row>
    <row r="2" spans="1:17" ht="18.75">
      <c r="A2" s="64"/>
      <c r="B2" s="64"/>
      <c r="C2" s="64"/>
      <c r="D2" s="64"/>
      <c r="E2" s="64"/>
      <c r="F2" s="64"/>
      <c r="G2" s="64"/>
      <c r="H2" s="64"/>
      <c r="I2" s="64"/>
      <c r="J2" s="64"/>
      <c r="K2" s="64"/>
      <c r="L2" s="64"/>
      <c r="M2" s="64"/>
      <c r="N2" s="64"/>
      <c r="O2" s="57"/>
      <c r="P2" s="57"/>
      <c r="Q2" s="57"/>
    </row>
    <row r="3" spans="1:17" ht="28.5" customHeight="1">
      <c r="A3" s="139" t="s">
        <v>0</v>
      </c>
      <c r="B3" s="139"/>
      <c r="C3" s="139"/>
      <c r="D3" s="139"/>
      <c r="E3" s="139"/>
      <c r="F3" s="139"/>
      <c r="G3" s="139"/>
      <c r="H3" s="139"/>
      <c r="I3" s="139"/>
      <c r="J3" s="139"/>
      <c r="K3" s="139"/>
      <c r="L3" s="139"/>
      <c r="M3" s="139"/>
      <c r="N3" s="1"/>
      <c r="O3" s="125"/>
      <c r="P3" s="125"/>
      <c r="Q3" s="125"/>
    </row>
    <row r="4" spans="1:17" ht="18.75">
      <c r="A4" s="139" t="s">
        <v>1</v>
      </c>
      <c r="B4" s="139"/>
      <c r="C4" s="139"/>
      <c r="D4" s="139"/>
      <c r="E4" s="139"/>
      <c r="F4" s="139"/>
      <c r="G4" s="139"/>
      <c r="H4" s="139"/>
      <c r="I4" s="139"/>
      <c r="J4" s="139"/>
      <c r="K4" s="139"/>
      <c r="L4" s="139"/>
      <c r="M4" s="139"/>
      <c r="N4" s="1"/>
    </row>
    <row r="5" spans="1:17" ht="15.75">
      <c r="A5" s="140" t="s">
        <v>2</v>
      </c>
      <c r="B5" s="140"/>
      <c r="C5" s="140"/>
      <c r="D5" s="141"/>
      <c r="E5" s="141"/>
      <c r="F5" s="141"/>
      <c r="G5" s="142" t="s">
        <v>3</v>
      </c>
      <c r="H5" s="142"/>
      <c r="I5" s="142"/>
      <c r="J5" s="141"/>
      <c r="K5" s="141"/>
      <c r="L5" s="141"/>
      <c r="M5" s="141"/>
      <c r="N5" s="321"/>
    </row>
    <row r="6" spans="1:17" ht="15.75">
      <c r="A6" s="142" t="s">
        <v>4</v>
      </c>
      <c r="B6" s="142"/>
      <c r="C6" s="142"/>
      <c r="D6" s="141"/>
      <c r="E6" s="141"/>
      <c r="F6" s="141"/>
      <c r="G6" s="142" t="s">
        <v>3</v>
      </c>
      <c r="H6" s="142"/>
      <c r="I6" s="142"/>
      <c r="J6" s="141"/>
      <c r="K6" s="141"/>
      <c r="L6" s="141"/>
      <c r="M6" s="141"/>
      <c r="N6" s="322"/>
    </row>
    <row r="7" spans="1:17" ht="15.75">
      <c r="A7" s="142" t="s">
        <v>5</v>
      </c>
      <c r="B7" s="142"/>
      <c r="C7" s="142"/>
      <c r="D7" s="141"/>
      <c r="E7" s="141"/>
      <c r="F7" s="141"/>
      <c r="G7" s="142" t="s">
        <v>9</v>
      </c>
      <c r="H7" s="142"/>
      <c r="I7" s="142"/>
      <c r="J7" s="141"/>
      <c r="K7" s="141"/>
      <c r="L7" s="141"/>
      <c r="M7" s="141"/>
      <c r="N7" s="322"/>
    </row>
    <row r="8" spans="1:17" ht="15.75">
      <c r="A8" s="142" t="s">
        <v>6</v>
      </c>
      <c r="B8" s="142"/>
      <c r="C8" s="142"/>
      <c r="D8" s="141"/>
      <c r="E8" s="141"/>
      <c r="F8" s="141"/>
      <c r="G8" s="142" t="s">
        <v>10</v>
      </c>
      <c r="H8" s="142"/>
      <c r="I8" s="142"/>
      <c r="J8" s="141"/>
      <c r="K8" s="141"/>
      <c r="L8" s="141"/>
      <c r="M8" s="141"/>
      <c r="N8" s="322"/>
    </row>
    <row r="9" spans="1:17" ht="15.75">
      <c r="A9" s="142" t="s">
        <v>7</v>
      </c>
      <c r="B9" s="142"/>
      <c r="C9" s="142"/>
      <c r="D9" s="141"/>
      <c r="E9" s="141"/>
      <c r="F9" s="141"/>
      <c r="G9" s="142" t="s">
        <v>11</v>
      </c>
      <c r="H9" s="142"/>
      <c r="I9" s="142"/>
      <c r="J9" s="147">
        <v>45078</v>
      </c>
      <c r="K9" s="141"/>
      <c r="L9" s="141"/>
      <c r="M9" s="141"/>
      <c r="N9" s="322"/>
    </row>
    <row r="10" spans="1:17" ht="15.75">
      <c r="A10" s="142" t="s">
        <v>12</v>
      </c>
      <c r="B10" s="142"/>
      <c r="C10" s="142"/>
      <c r="D10" s="148">
        <v>45116</v>
      </c>
      <c r="E10" s="141"/>
      <c r="F10" s="141"/>
      <c r="G10" s="142" t="s">
        <v>13</v>
      </c>
      <c r="H10" s="142"/>
      <c r="I10" s="142"/>
      <c r="J10" s="141"/>
      <c r="K10" s="141"/>
      <c r="L10" s="141"/>
      <c r="M10" s="141"/>
      <c r="N10" s="322"/>
    </row>
    <row r="11" spans="1:17" ht="15.75">
      <c r="A11" s="142" t="s">
        <v>14</v>
      </c>
      <c r="B11" s="142"/>
      <c r="C11" s="142"/>
      <c r="D11" s="214">
        <v>1276.0250000000001</v>
      </c>
      <c r="E11" s="214"/>
      <c r="F11" s="214"/>
      <c r="G11" s="142" t="s">
        <v>40</v>
      </c>
      <c r="H11" s="142"/>
      <c r="I11" s="142"/>
      <c r="J11" s="141">
        <f>G51+D11</f>
        <v>4890.0349999999999</v>
      </c>
      <c r="K11" s="141"/>
      <c r="L11" s="141"/>
      <c r="M11" s="141"/>
      <c r="N11" s="322"/>
    </row>
    <row r="12" spans="1:17" ht="18" customHeight="1">
      <c r="A12" s="142" t="s">
        <v>41</v>
      </c>
      <c r="B12" s="142"/>
      <c r="C12" s="142"/>
      <c r="D12" s="141">
        <v>30</v>
      </c>
      <c r="E12" s="141"/>
      <c r="F12" s="141"/>
      <c r="G12" s="142" t="s">
        <v>42</v>
      </c>
      <c r="H12" s="142"/>
      <c r="I12" s="142"/>
      <c r="J12" s="141">
        <v>30</v>
      </c>
      <c r="K12" s="141"/>
      <c r="L12" s="141"/>
      <c r="M12" s="141"/>
      <c r="N12" s="322"/>
      <c r="P12" s="4"/>
    </row>
    <row r="13" spans="1:17" ht="15" customHeight="1">
      <c r="A13" s="142" t="s">
        <v>43</v>
      </c>
      <c r="B13" s="142"/>
      <c r="C13" s="142"/>
      <c r="D13" s="141">
        <v>25</v>
      </c>
      <c r="E13" s="141"/>
      <c r="F13" s="141"/>
      <c r="G13" s="142" t="s">
        <v>43</v>
      </c>
      <c r="H13" s="142"/>
      <c r="I13" s="142"/>
      <c r="J13" s="141">
        <f>D13</f>
        <v>25</v>
      </c>
      <c r="K13" s="141"/>
      <c r="L13" s="141"/>
      <c r="M13" s="141"/>
      <c r="N13" s="322"/>
    </row>
    <row r="14" spans="1:17" ht="15" customHeight="1">
      <c r="A14" s="249" t="s">
        <v>79</v>
      </c>
      <c r="B14" s="250"/>
      <c r="C14" s="251"/>
      <c r="D14" s="268">
        <f>D12-D13</f>
        <v>5</v>
      </c>
      <c r="E14" s="269"/>
      <c r="F14" s="270"/>
      <c r="G14" s="249" t="s">
        <v>79</v>
      </c>
      <c r="H14" s="250"/>
      <c r="I14" s="251"/>
      <c r="J14" s="268">
        <f>J12-J13</f>
        <v>5</v>
      </c>
      <c r="K14" s="269"/>
      <c r="L14" s="269"/>
      <c r="M14" s="270"/>
      <c r="N14" s="322"/>
    </row>
    <row r="15" spans="1:17" ht="15.75">
      <c r="A15" s="142" t="s">
        <v>64</v>
      </c>
      <c r="B15" s="142"/>
      <c r="C15" s="142"/>
      <c r="D15" s="141">
        <v>18111.240000000002</v>
      </c>
      <c r="E15" s="141"/>
      <c r="F15" s="141"/>
      <c r="G15" s="142" t="s">
        <v>63</v>
      </c>
      <c r="H15" s="142"/>
      <c r="I15" s="142"/>
      <c r="J15" s="154">
        <f>J11/D15</f>
        <v>0.27000001104286614</v>
      </c>
      <c r="K15" s="154"/>
      <c r="L15" s="154"/>
      <c r="M15" s="154"/>
      <c r="N15" s="322"/>
    </row>
    <row r="16" spans="1:17" ht="15.75">
      <c r="A16" s="249" t="s">
        <v>190</v>
      </c>
      <c r="B16" s="250"/>
      <c r="C16" s="250"/>
      <c r="D16" s="250"/>
      <c r="E16" s="250"/>
      <c r="F16" s="250"/>
      <c r="G16" s="250"/>
      <c r="H16" s="250"/>
      <c r="I16" s="251"/>
      <c r="J16" s="276">
        <v>133.43</v>
      </c>
      <c r="K16" s="327"/>
      <c r="L16" s="327"/>
      <c r="M16" s="313"/>
      <c r="N16" s="322"/>
    </row>
    <row r="17" spans="1:16" ht="29.25" customHeight="1">
      <c r="A17" s="142" t="s">
        <v>8</v>
      </c>
      <c r="B17" s="142"/>
      <c r="C17" s="142"/>
      <c r="D17" s="141"/>
      <c r="E17" s="141"/>
      <c r="F17" s="141"/>
      <c r="G17" s="141"/>
      <c r="H17" s="141"/>
      <c r="I17" s="141"/>
      <c r="J17" s="141"/>
      <c r="K17" s="141"/>
      <c r="L17" s="141"/>
      <c r="M17" s="141"/>
      <c r="N17" s="323"/>
    </row>
    <row r="18" spans="1:16" ht="15.75" customHeight="1">
      <c r="A18" s="153" t="s">
        <v>15</v>
      </c>
      <c r="B18" s="153"/>
      <c r="C18" s="153"/>
      <c r="D18" s="153"/>
      <c r="E18" s="153"/>
      <c r="F18" s="153"/>
      <c r="G18" s="153"/>
      <c r="H18" s="153"/>
      <c r="I18" s="153"/>
      <c r="J18" s="153"/>
      <c r="K18" s="153"/>
      <c r="L18" s="153"/>
      <c r="M18" s="153"/>
      <c r="N18" s="1"/>
    </row>
    <row r="19" spans="1:16" ht="15" customHeight="1">
      <c r="A19" s="172"/>
      <c r="B19" s="172"/>
      <c r="C19" s="215"/>
      <c r="D19" s="215"/>
      <c r="E19" s="215"/>
      <c r="F19" s="215"/>
      <c r="G19" s="136" t="s">
        <v>30</v>
      </c>
      <c r="H19" s="172" t="s">
        <v>31</v>
      </c>
      <c r="I19" s="170"/>
      <c r="J19" s="170"/>
      <c r="K19" s="170"/>
      <c r="L19" s="172" t="s">
        <v>32</v>
      </c>
      <c r="M19" s="170"/>
      <c r="N19" s="321"/>
    </row>
    <row r="20" spans="1:16" ht="15" customHeight="1">
      <c r="A20" s="172"/>
      <c r="B20" s="172"/>
      <c r="C20" s="215"/>
      <c r="D20" s="215"/>
      <c r="E20" s="215"/>
      <c r="F20" s="215"/>
      <c r="G20" s="136"/>
      <c r="H20" s="170"/>
      <c r="I20" s="170"/>
      <c r="J20" s="170"/>
      <c r="K20" s="170"/>
      <c r="L20" s="170"/>
      <c r="M20" s="170"/>
      <c r="N20" s="322"/>
    </row>
    <row r="21" spans="1:16" ht="30" customHeight="1">
      <c r="A21" s="172"/>
      <c r="B21" s="172"/>
      <c r="C21" s="215"/>
      <c r="D21" s="215"/>
      <c r="E21" s="215"/>
      <c r="F21" s="215"/>
      <c r="G21" s="136"/>
      <c r="H21" s="170"/>
      <c r="I21" s="170"/>
      <c r="J21" s="170"/>
      <c r="K21" s="170"/>
      <c r="L21" s="170"/>
      <c r="M21" s="170"/>
      <c r="N21" s="323"/>
    </row>
    <row r="22" spans="1:16" ht="15" customHeight="1">
      <c r="A22" s="150" t="s">
        <v>16</v>
      </c>
      <c r="B22" s="150"/>
      <c r="C22" s="142" t="s">
        <v>17</v>
      </c>
      <c r="D22" s="142"/>
      <c r="E22" s="142"/>
      <c r="F22" s="142"/>
      <c r="G22" s="43">
        <v>650.53</v>
      </c>
      <c r="H22" s="214">
        <f>$G22/$D$12*$D$13</f>
        <v>542.10833333333323</v>
      </c>
      <c r="I22" s="214"/>
      <c r="J22" s="214"/>
      <c r="K22" s="214"/>
      <c r="L22" s="214">
        <f>G22-H22</f>
        <v>108.42166666666674</v>
      </c>
      <c r="M22" s="214"/>
      <c r="N22" s="321"/>
    </row>
    <row r="23" spans="1:16" ht="15.75">
      <c r="A23" s="150"/>
      <c r="B23" s="150"/>
      <c r="C23" s="142" t="s">
        <v>18</v>
      </c>
      <c r="D23" s="142"/>
      <c r="E23" s="142"/>
      <c r="F23" s="142"/>
      <c r="G23" s="43">
        <v>6787.99</v>
      </c>
      <c r="H23" s="214">
        <f t="shared" ref="H23:H38" si="0">$G23/$D$12*$D$13</f>
        <v>5656.6583333333338</v>
      </c>
      <c r="I23" s="214"/>
      <c r="J23" s="214"/>
      <c r="K23" s="214"/>
      <c r="L23" s="214">
        <f t="shared" ref="L23:L38" si="1">G23-H23</f>
        <v>1131.331666666666</v>
      </c>
      <c r="M23" s="214"/>
      <c r="N23" s="322"/>
    </row>
    <row r="24" spans="1:16" ht="15.75">
      <c r="A24" s="150"/>
      <c r="B24" s="150"/>
      <c r="C24" s="142" t="s">
        <v>19</v>
      </c>
      <c r="D24" s="142"/>
      <c r="E24" s="142"/>
      <c r="F24" s="142"/>
      <c r="G24" s="43">
        <v>190.82</v>
      </c>
      <c r="H24" s="214">
        <f t="shared" si="0"/>
        <v>159.01666666666665</v>
      </c>
      <c r="I24" s="214"/>
      <c r="J24" s="214"/>
      <c r="K24" s="214"/>
      <c r="L24" s="214">
        <f t="shared" si="1"/>
        <v>31.803333333333342</v>
      </c>
      <c r="M24" s="214"/>
      <c r="N24" s="322"/>
    </row>
    <row r="25" spans="1:16" ht="15.75">
      <c r="A25" s="150"/>
      <c r="B25" s="150"/>
      <c r="C25" s="142" t="s">
        <v>20</v>
      </c>
      <c r="D25" s="142"/>
      <c r="E25" s="142"/>
      <c r="F25" s="142"/>
      <c r="G25" s="43">
        <v>1821.47</v>
      </c>
      <c r="H25" s="214">
        <f t="shared" si="0"/>
        <v>1517.8916666666669</v>
      </c>
      <c r="I25" s="214"/>
      <c r="J25" s="214"/>
      <c r="K25" s="214"/>
      <c r="L25" s="214">
        <f t="shared" si="1"/>
        <v>303.57833333333315</v>
      </c>
      <c r="M25" s="214"/>
      <c r="N25" s="322"/>
    </row>
    <row r="26" spans="1:16" ht="15.75">
      <c r="A26" s="150"/>
      <c r="B26" s="150"/>
      <c r="C26" s="142" t="s">
        <v>21</v>
      </c>
      <c r="D26" s="142"/>
      <c r="E26" s="142"/>
      <c r="F26" s="142"/>
      <c r="G26" s="43">
        <v>343.84</v>
      </c>
      <c r="H26" s="214">
        <f t="shared" si="0"/>
        <v>286.5333333333333</v>
      </c>
      <c r="I26" s="214"/>
      <c r="J26" s="214"/>
      <c r="K26" s="214"/>
      <c r="L26" s="214">
        <f t="shared" si="1"/>
        <v>57.306666666666672</v>
      </c>
      <c r="M26" s="214"/>
      <c r="N26" s="322"/>
    </row>
    <row r="27" spans="1:16" ht="15.75">
      <c r="A27" s="150"/>
      <c r="B27" s="150"/>
      <c r="C27" s="142" t="s">
        <v>100</v>
      </c>
      <c r="D27" s="142"/>
      <c r="E27" s="142"/>
      <c r="F27" s="142"/>
      <c r="G27" s="43">
        <v>0</v>
      </c>
      <c r="H27" s="214">
        <f>G27</f>
        <v>0</v>
      </c>
      <c r="I27" s="214"/>
      <c r="J27" s="214"/>
      <c r="K27" s="214"/>
      <c r="L27" s="214">
        <f t="shared" si="1"/>
        <v>0</v>
      </c>
      <c r="M27" s="214"/>
      <c r="N27" s="322"/>
    </row>
    <row r="28" spans="1:16" ht="15.75">
      <c r="A28" s="150"/>
      <c r="B28" s="150"/>
      <c r="C28" s="142" t="s">
        <v>101</v>
      </c>
      <c r="D28" s="142"/>
      <c r="E28" s="142"/>
      <c r="F28" s="142"/>
      <c r="G28" s="43">
        <v>0</v>
      </c>
      <c r="H28" s="214">
        <f>G28</f>
        <v>0</v>
      </c>
      <c r="I28" s="214"/>
      <c r="J28" s="214"/>
      <c r="K28" s="214"/>
      <c r="L28" s="214">
        <f t="shared" si="1"/>
        <v>0</v>
      </c>
      <c r="M28" s="214"/>
      <c r="N28" s="322"/>
    </row>
    <row r="29" spans="1:16" ht="15.75">
      <c r="A29" s="150"/>
      <c r="B29" s="150"/>
      <c r="C29" s="142" t="s">
        <v>107</v>
      </c>
      <c r="D29" s="142"/>
      <c r="E29" s="142"/>
      <c r="F29" s="142"/>
      <c r="G29" s="43">
        <v>0</v>
      </c>
      <c r="H29" s="214">
        <f>G29</f>
        <v>0</v>
      </c>
      <c r="I29" s="214"/>
      <c r="J29" s="214"/>
      <c r="K29" s="214"/>
      <c r="L29" s="214">
        <f t="shared" si="1"/>
        <v>0</v>
      </c>
      <c r="M29" s="214"/>
      <c r="N29" s="322"/>
    </row>
    <row r="30" spans="1:16" ht="15" customHeight="1">
      <c r="A30" s="150"/>
      <c r="B30" s="150"/>
      <c r="C30" s="142" t="s">
        <v>22</v>
      </c>
      <c r="D30" s="142"/>
      <c r="E30" s="142"/>
      <c r="F30" s="142"/>
      <c r="G30" s="43">
        <v>0</v>
      </c>
      <c r="H30" s="214">
        <f>G30</f>
        <v>0</v>
      </c>
      <c r="I30" s="214"/>
      <c r="J30" s="214"/>
      <c r="K30" s="214"/>
      <c r="L30" s="214">
        <f t="shared" si="1"/>
        <v>0</v>
      </c>
      <c r="M30" s="214"/>
      <c r="N30" s="322"/>
      <c r="P30" s="4"/>
    </row>
    <row r="31" spans="1:16" ht="15.75">
      <c r="A31" s="150"/>
      <c r="B31" s="150"/>
      <c r="C31" s="142" t="s">
        <v>23</v>
      </c>
      <c r="D31" s="142"/>
      <c r="E31" s="142"/>
      <c r="F31" s="142"/>
      <c r="G31" s="43">
        <v>5974</v>
      </c>
      <c r="H31" s="214">
        <f t="shared" si="0"/>
        <v>4978.333333333333</v>
      </c>
      <c r="I31" s="214"/>
      <c r="J31" s="214"/>
      <c r="K31" s="214"/>
      <c r="L31" s="214">
        <f t="shared" si="1"/>
        <v>995.66666666666697</v>
      </c>
      <c r="M31" s="214"/>
      <c r="N31" s="322"/>
      <c r="P31" s="4"/>
    </row>
    <row r="32" spans="1:16" ht="15.75">
      <c r="A32" s="150"/>
      <c r="B32" s="150"/>
      <c r="C32" s="142" t="s">
        <v>24</v>
      </c>
      <c r="D32" s="142"/>
      <c r="E32" s="142"/>
      <c r="F32" s="142"/>
      <c r="G32" s="43">
        <v>0</v>
      </c>
      <c r="H32" s="214">
        <f>$G32/$D$12*$D$13</f>
        <v>0</v>
      </c>
      <c r="I32" s="214"/>
      <c r="J32" s="214"/>
      <c r="K32" s="214"/>
      <c r="L32" s="214">
        <f t="shared" si="1"/>
        <v>0</v>
      </c>
      <c r="M32" s="214"/>
      <c r="N32" s="322"/>
    </row>
    <row r="33" spans="1:27" ht="15.75">
      <c r="A33" s="150"/>
      <c r="B33" s="150"/>
      <c r="C33" s="142" t="s">
        <v>25</v>
      </c>
      <c r="D33" s="142"/>
      <c r="E33" s="142"/>
      <c r="F33" s="142"/>
      <c r="G33" s="43">
        <v>0</v>
      </c>
      <c r="H33" s="214">
        <f t="shared" si="0"/>
        <v>0</v>
      </c>
      <c r="I33" s="214"/>
      <c r="J33" s="214"/>
      <c r="K33" s="214"/>
      <c r="L33" s="214">
        <f t="shared" si="1"/>
        <v>0</v>
      </c>
      <c r="M33" s="214"/>
      <c r="N33" s="322"/>
    </row>
    <row r="34" spans="1:27" ht="15.75">
      <c r="A34" s="150"/>
      <c r="B34" s="150"/>
      <c r="C34" s="142" t="s">
        <v>68</v>
      </c>
      <c r="D34" s="142"/>
      <c r="E34" s="142"/>
      <c r="F34" s="142"/>
      <c r="G34" s="43">
        <v>10917.98</v>
      </c>
      <c r="H34" s="214">
        <f t="shared" si="0"/>
        <v>9098.3166666666657</v>
      </c>
      <c r="I34" s="214"/>
      <c r="J34" s="214"/>
      <c r="K34" s="214"/>
      <c r="L34" s="214">
        <f t="shared" si="1"/>
        <v>1819.6633333333339</v>
      </c>
      <c r="M34" s="214"/>
      <c r="N34" s="322"/>
    </row>
    <row r="35" spans="1:27" ht="15.75">
      <c r="A35" s="150"/>
      <c r="B35" s="150"/>
      <c r="C35" s="142" t="s">
        <v>27</v>
      </c>
      <c r="D35" s="142"/>
      <c r="E35" s="142"/>
      <c r="F35" s="142"/>
      <c r="G35" s="43">
        <v>0</v>
      </c>
      <c r="H35" s="214">
        <f t="shared" si="0"/>
        <v>0</v>
      </c>
      <c r="I35" s="214"/>
      <c r="J35" s="214"/>
      <c r="K35" s="214"/>
      <c r="L35" s="214">
        <f t="shared" si="1"/>
        <v>0</v>
      </c>
      <c r="M35" s="214"/>
      <c r="N35" s="322"/>
    </row>
    <row r="36" spans="1:27" ht="15.75">
      <c r="A36" s="150"/>
      <c r="B36" s="150"/>
      <c r="C36" s="142" t="s">
        <v>28</v>
      </c>
      <c r="D36" s="142"/>
      <c r="E36" s="142"/>
      <c r="F36" s="142"/>
      <c r="G36" s="43">
        <v>0</v>
      </c>
      <c r="H36" s="214">
        <f t="shared" si="0"/>
        <v>0</v>
      </c>
      <c r="I36" s="214"/>
      <c r="J36" s="214"/>
      <c r="K36" s="214"/>
      <c r="L36" s="214">
        <f t="shared" si="1"/>
        <v>0</v>
      </c>
      <c r="M36" s="214"/>
      <c r="N36" s="322"/>
    </row>
    <row r="37" spans="1:27" ht="15" customHeight="1">
      <c r="A37" s="150"/>
      <c r="B37" s="150"/>
      <c r="C37" s="142" t="s">
        <v>51</v>
      </c>
      <c r="D37" s="142"/>
      <c r="E37" s="142"/>
      <c r="F37" s="142"/>
      <c r="G37" s="43">
        <v>0</v>
      </c>
      <c r="H37" s="214">
        <f t="shared" si="0"/>
        <v>0</v>
      </c>
      <c r="I37" s="214"/>
      <c r="J37" s="214"/>
      <c r="K37" s="214"/>
      <c r="L37" s="214">
        <f t="shared" si="1"/>
        <v>0</v>
      </c>
      <c r="M37" s="214"/>
      <c r="N37" s="322"/>
      <c r="R37" s="8"/>
      <c r="S37" s="8"/>
      <c r="T37" s="407"/>
      <c r="U37" s="407"/>
      <c r="V37" s="31"/>
      <c r="W37" s="32"/>
      <c r="X37" s="31"/>
      <c r="Y37" s="31"/>
      <c r="Z37" s="25"/>
      <c r="AA37" s="25"/>
    </row>
    <row r="38" spans="1:27" ht="15" customHeight="1">
      <c r="A38" s="150"/>
      <c r="B38" s="150"/>
      <c r="C38" s="142" t="s">
        <v>104</v>
      </c>
      <c r="D38" s="142"/>
      <c r="E38" s="142"/>
      <c r="F38" s="142"/>
      <c r="G38" s="43">
        <v>0</v>
      </c>
      <c r="H38" s="214">
        <f t="shared" si="0"/>
        <v>0</v>
      </c>
      <c r="I38" s="214"/>
      <c r="J38" s="214"/>
      <c r="K38" s="214"/>
      <c r="L38" s="214">
        <f t="shared" si="1"/>
        <v>0</v>
      </c>
      <c r="M38" s="214"/>
      <c r="N38" s="323"/>
      <c r="R38" s="8"/>
      <c r="S38" s="8"/>
      <c r="T38" s="407"/>
      <c r="U38" s="407"/>
      <c r="V38" s="31"/>
      <c r="W38" s="25"/>
      <c r="X38" s="25"/>
      <c r="Y38" s="25"/>
      <c r="Z38" s="25"/>
      <c r="AA38" s="25"/>
    </row>
    <row r="39" spans="1:27" ht="18.75" customHeight="1">
      <c r="A39" s="158" t="s">
        <v>33</v>
      </c>
      <c r="B39" s="158"/>
      <c r="C39" s="141"/>
      <c r="D39" s="141"/>
      <c r="E39" s="141"/>
      <c r="F39" s="141"/>
      <c r="G39" s="43">
        <f>SUM(G22:G38)</f>
        <v>26686.629999999997</v>
      </c>
      <c r="H39" s="214">
        <f>SUM(H22:K38)</f>
        <v>22238.858333333334</v>
      </c>
      <c r="I39" s="141"/>
      <c r="J39" s="141"/>
      <c r="K39" s="141"/>
      <c r="L39" s="208">
        <f>G39-H39</f>
        <v>4447.7716666666638</v>
      </c>
      <c r="M39" s="208"/>
      <c r="N39" s="7">
        <v>1</v>
      </c>
      <c r="R39" s="8"/>
      <c r="S39" s="8"/>
      <c r="T39" s="407"/>
      <c r="U39" s="407"/>
      <c r="V39" s="31"/>
      <c r="W39" s="25"/>
      <c r="X39" s="25"/>
      <c r="Y39" s="25"/>
      <c r="Z39" s="25"/>
      <c r="AA39" s="25"/>
    </row>
    <row r="40" spans="1:27" ht="15.75">
      <c r="A40" s="153" t="s">
        <v>39</v>
      </c>
      <c r="B40" s="153"/>
      <c r="C40" s="153"/>
      <c r="D40" s="153"/>
      <c r="E40" s="153"/>
      <c r="F40" s="153"/>
      <c r="G40" s="153"/>
      <c r="H40" s="153"/>
      <c r="I40" s="153"/>
      <c r="J40" s="153"/>
      <c r="K40" s="153"/>
      <c r="L40" s="153"/>
      <c r="M40" s="153"/>
      <c r="N40" s="1"/>
      <c r="R40" s="8"/>
      <c r="S40" s="8"/>
      <c r="T40" s="407"/>
      <c r="U40" s="407"/>
      <c r="V40" s="31"/>
      <c r="W40" s="25"/>
      <c r="X40" s="25"/>
      <c r="Y40" s="25"/>
      <c r="Z40" s="25"/>
      <c r="AA40" s="25"/>
    </row>
    <row r="41" spans="1:27" ht="68.25" customHeight="1">
      <c r="A41" s="162"/>
      <c r="B41" s="162"/>
      <c r="C41" s="170" t="s">
        <v>35</v>
      </c>
      <c r="D41" s="170"/>
      <c r="E41" s="170"/>
      <c r="F41" s="170"/>
      <c r="G41" s="48" t="s">
        <v>36</v>
      </c>
      <c r="H41" s="172" t="s">
        <v>84</v>
      </c>
      <c r="I41" s="172"/>
      <c r="J41" s="172"/>
      <c r="K41" s="172"/>
      <c r="L41" s="172" t="s">
        <v>38</v>
      </c>
      <c r="M41" s="172"/>
      <c r="N41" s="1"/>
    </row>
    <row r="42" spans="1:27" ht="15" customHeight="1">
      <c r="A42" s="314" t="s">
        <v>105</v>
      </c>
      <c r="B42" s="315"/>
      <c r="C42" s="210" t="s">
        <v>120</v>
      </c>
      <c r="D42" s="210"/>
      <c r="E42" s="210"/>
      <c r="F42" s="210"/>
      <c r="G42" s="49">
        <v>3084.96</v>
      </c>
      <c r="H42" s="211">
        <f>$G42/$J$12*$J$13</f>
        <v>2570.8000000000002</v>
      </c>
      <c r="I42" s="211"/>
      <c r="J42" s="211"/>
      <c r="K42" s="211"/>
      <c r="L42" s="211">
        <f>G42-H42</f>
        <v>514.15999999999985</v>
      </c>
      <c r="M42" s="211"/>
      <c r="N42" s="321"/>
    </row>
    <row r="43" spans="1:27" ht="15.75">
      <c r="A43" s="408"/>
      <c r="B43" s="409"/>
      <c r="C43" s="210" t="s">
        <v>98</v>
      </c>
      <c r="D43" s="210"/>
      <c r="E43" s="210"/>
      <c r="F43" s="210"/>
      <c r="G43" s="49">
        <v>1850.98</v>
      </c>
      <c r="H43" s="211">
        <f t="shared" ref="H43:H44" si="2">$G43/$J$12*$J$13</f>
        <v>1542.4833333333333</v>
      </c>
      <c r="I43" s="211"/>
      <c r="J43" s="211"/>
      <c r="K43" s="211"/>
      <c r="L43" s="211">
        <f t="shared" ref="L43:L46" si="3">G43-H43</f>
        <v>308.49666666666667</v>
      </c>
      <c r="M43" s="211"/>
      <c r="N43" s="322"/>
    </row>
    <row r="44" spans="1:27" ht="15.75">
      <c r="A44" s="408"/>
      <c r="B44" s="409"/>
      <c r="C44" s="210" t="s">
        <v>121</v>
      </c>
      <c r="D44" s="210"/>
      <c r="E44" s="210"/>
      <c r="F44" s="210"/>
      <c r="G44" s="49">
        <v>0</v>
      </c>
      <c r="H44" s="211">
        <f t="shared" si="2"/>
        <v>0</v>
      </c>
      <c r="I44" s="211"/>
      <c r="J44" s="211"/>
      <c r="K44" s="211"/>
      <c r="L44" s="211">
        <f t="shared" si="3"/>
        <v>0</v>
      </c>
      <c r="M44" s="211"/>
      <c r="N44" s="322"/>
    </row>
    <row r="45" spans="1:27" ht="15.75">
      <c r="A45" s="408"/>
      <c r="B45" s="409"/>
      <c r="C45" s="306" t="s">
        <v>122</v>
      </c>
      <c r="D45" s="307"/>
      <c r="E45" s="307"/>
      <c r="F45" s="308"/>
      <c r="G45" s="49">
        <v>2467.9699999999998</v>
      </c>
      <c r="H45" s="283">
        <f>G45</f>
        <v>2467.9699999999998</v>
      </c>
      <c r="I45" s="284"/>
      <c r="J45" s="284"/>
      <c r="K45" s="285"/>
      <c r="L45" s="211">
        <f t="shared" si="3"/>
        <v>0</v>
      </c>
      <c r="M45" s="211"/>
      <c r="N45" s="322"/>
    </row>
    <row r="46" spans="1:27" ht="15.75">
      <c r="A46" s="408"/>
      <c r="B46" s="409"/>
      <c r="C46" s="210" t="s">
        <v>123</v>
      </c>
      <c r="D46" s="210"/>
      <c r="E46" s="210"/>
      <c r="F46" s="210"/>
      <c r="G46" s="49">
        <v>0</v>
      </c>
      <c r="H46" s="283">
        <v>0</v>
      </c>
      <c r="I46" s="284"/>
      <c r="J46" s="284"/>
      <c r="K46" s="285"/>
      <c r="L46" s="211">
        <f t="shared" si="3"/>
        <v>0</v>
      </c>
      <c r="M46" s="211"/>
      <c r="N46" s="323"/>
    </row>
    <row r="47" spans="1:27" ht="18.75">
      <c r="A47" s="209" t="s">
        <v>33</v>
      </c>
      <c r="B47" s="209"/>
      <c r="C47" s="210"/>
      <c r="D47" s="210"/>
      <c r="E47" s="210"/>
      <c r="F47" s="210"/>
      <c r="G47" s="49"/>
      <c r="H47" s="211"/>
      <c r="I47" s="211"/>
      <c r="J47" s="211"/>
      <c r="K47" s="211"/>
      <c r="L47" s="208">
        <f>L42+L43+L44</f>
        <v>822.65666666666652</v>
      </c>
      <c r="M47" s="208"/>
      <c r="N47" s="7">
        <v>2</v>
      </c>
    </row>
    <row r="48" spans="1:27" ht="15.75">
      <c r="A48" s="153" t="s">
        <v>44</v>
      </c>
      <c r="B48" s="153"/>
      <c r="C48" s="153"/>
      <c r="D48" s="153"/>
      <c r="E48" s="153"/>
      <c r="F48" s="153"/>
      <c r="G48" s="153"/>
      <c r="H48" s="153"/>
      <c r="I48" s="153"/>
      <c r="J48" s="153"/>
      <c r="K48" s="153"/>
      <c r="L48" s="153"/>
      <c r="M48" s="153"/>
      <c r="N48" s="1"/>
    </row>
    <row r="49" spans="1:14" ht="15" customHeight="1">
      <c r="A49" s="150" t="s">
        <v>45</v>
      </c>
      <c r="B49" s="150"/>
      <c r="C49" s="170" t="s">
        <v>46</v>
      </c>
      <c r="D49" s="170"/>
      <c r="E49" s="170"/>
      <c r="F49" s="170"/>
      <c r="G49" s="172" t="s">
        <v>47</v>
      </c>
      <c r="H49" s="314" t="s">
        <v>65</v>
      </c>
      <c r="I49" s="315"/>
      <c r="J49" s="314" t="s">
        <v>106</v>
      </c>
      <c r="K49" s="315"/>
      <c r="L49" s="172" t="s">
        <v>48</v>
      </c>
      <c r="M49" s="172"/>
      <c r="N49" s="321"/>
    </row>
    <row r="50" spans="1:14" ht="45" customHeight="1">
      <c r="A50" s="150"/>
      <c r="B50" s="150"/>
      <c r="C50" s="170"/>
      <c r="D50" s="170"/>
      <c r="E50" s="170"/>
      <c r="F50" s="170"/>
      <c r="G50" s="172"/>
      <c r="H50" s="316"/>
      <c r="I50" s="317"/>
      <c r="J50" s="316"/>
      <c r="K50" s="317"/>
      <c r="L50" s="172"/>
      <c r="M50" s="172"/>
      <c r="N50" s="323"/>
    </row>
    <row r="51" spans="1:14" ht="15.75">
      <c r="A51" s="150"/>
      <c r="B51" s="150"/>
      <c r="C51" s="142" t="s">
        <v>49</v>
      </c>
      <c r="D51" s="142"/>
      <c r="E51" s="142"/>
      <c r="F51" s="142"/>
      <c r="G51" s="50">
        <v>3614.01</v>
      </c>
      <c r="H51" s="276">
        <f>(H22+H23+H24+H25+H26+H34)-(J16+G45+G46)</f>
        <v>14659.125000000002</v>
      </c>
      <c r="I51" s="313"/>
      <c r="J51" s="276">
        <f>(H51*J15)-D11</f>
        <v>2681.9389118787553</v>
      </c>
      <c r="K51" s="313"/>
      <c r="L51" s="214">
        <f>IF(J51&lt;=0,G51,G51-J51)</f>
        <v>932.07108812124488</v>
      </c>
      <c r="M51" s="214"/>
      <c r="N51" s="321"/>
    </row>
    <row r="52" spans="1:14" ht="15.75">
      <c r="A52" s="150"/>
      <c r="B52" s="150"/>
      <c r="C52" s="142" t="s">
        <v>50</v>
      </c>
      <c r="D52" s="142"/>
      <c r="E52" s="142"/>
      <c r="F52" s="142"/>
      <c r="G52" s="50">
        <v>126.59</v>
      </c>
      <c r="H52" s="276"/>
      <c r="I52" s="313"/>
      <c r="J52" s="276">
        <f>G52</f>
        <v>126.59</v>
      </c>
      <c r="K52" s="313"/>
      <c r="L52" s="214">
        <f>G52-J52</f>
        <v>0</v>
      </c>
      <c r="M52" s="214"/>
      <c r="N52" s="323"/>
    </row>
    <row r="53" spans="1:14" ht="18.75">
      <c r="A53" s="158" t="s">
        <v>33</v>
      </c>
      <c r="B53" s="158"/>
      <c r="C53" s="141"/>
      <c r="D53" s="141"/>
      <c r="E53" s="141"/>
      <c r="F53" s="141"/>
      <c r="G53" s="50"/>
      <c r="H53" s="214"/>
      <c r="I53" s="214"/>
      <c r="J53" s="214"/>
      <c r="K53" s="214"/>
      <c r="L53" s="208">
        <f>SUM(L51+L52)</f>
        <v>932.07108812124488</v>
      </c>
      <c r="M53" s="208"/>
      <c r="N53" s="7">
        <v>3</v>
      </c>
    </row>
    <row r="54" spans="1:14" ht="18.75" customHeight="1">
      <c r="A54" s="153" t="s">
        <v>102</v>
      </c>
      <c r="B54" s="153"/>
      <c r="C54" s="153"/>
      <c r="D54" s="153"/>
      <c r="E54" s="153"/>
      <c r="F54" s="153"/>
      <c r="G54" s="153"/>
      <c r="H54" s="153"/>
      <c r="I54" s="153"/>
      <c r="J54" s="153"/>
      <c r="K54" s="153"/>
      <c r="L54" s="153"/>
      <c r="M54" s="153"/>
      <c r="N54" s="41"/>
    </row>
    <row r="55" spans="1:14" ht="14.45" customHeight="1">
      <c r="A55" s="150" t="s">
        <v>108</v>
      </c>
      <c r="B55" s="150"/>
      <c r="C55" s="257" t="s">
        <v>52</v>
      </c>
      <c r="D55" s="257"/>
      <c r="E55" s="257"/>
      <c r="F55" s="257"/>
      <c r="G55" s="171">
        <f>L39+L47-L53</f>
        <v>4338.3572452120861</v>
      </c>
      <c r="H55" s="171"/>
      <c r="I55" s="171"/>
      <c r="J55" s="171"/>
      <c r="K55" s="171"/>
      <c r="L55" s="171"/>
      <c r="M55" s="171"/>
      <c r="N55" s="321"/>
    </row>
    <row r="56" spans="1:14" ht="14.45" customHeight="1">
      <c r="A56" s="150"/>
      <c r="B56" s="150"/>
      <c r="C56" s="257"/>
      <c r="D56" s="257"/>
      <c r="E56" s="257"/>
      <c r="F56" s="257"/>
      <c r="G56" s="171"/>
      <c r="H56" s="171"/>
      <c r="I56" s="171"/>
      <c r="J56" s="171"/>
      <c r="K56" s="171"/>
      <c r="L56" s="171"/>
      <c r="M56" s="171"/>
      <c r="N56" s="323"/>
    </row>
    <row r="58" spans="1:14" ht="42" customHeight="1">
      <c r="A58" s="390"/>
      <c r="B58" s="390"/>
      <c r="C58" s="390"/>
      <c r="D58" s="390"/>
      <c r="E58" s="390"/>
      <c r="F58" s="390"/>
      <c r="I58" s="238" t="s">
        <v>182</v>
      </c>
      <c r="J58" s="238"/>
      <c r="K58" s="238"/>
      <c r="L58" s="238"/>
    </row>
    <row r="59" spans="1:14" ht="31.5" customHeight="1">
      <c r="A59" s="405"/>
      <c r="B59" s="405"/>
      <c r="C59" s="405"/>
      <c r="D59" s="405"/>
      <c r="E59" s="405"/>
      <c r="F59" s="105"/>
      <c r="G59" s="78"/>
      <c r="H59" s="78"/>
      <c r="I59" s="406" t="s">
        <v>87</v>
      </c>
      <c r="J59" s="406"/>
      <c r="K59" s="406"/>
      <c r="L59" s="79">
        <f>H22+H23+H24+H25+H26+H34</f>
        <v>17260.525000000001</v>
      </c>
    </row>
    <row r="60" spans="1:14" ht="45.75" customHeight="1">
      <c r="A60" s="405"/>
      <c r="B60" s="405"/>
      <c r="C60" s="405"/>
      <c r="D60" s="405"/>
      <c r="E60" s="405"/>
      <c r="F60" s="105"/>
      <c r="G60" s="78"/>
      <c r="H60" s="78"/>
      <c r="I60" s="406" t="s">
        <v>191</v>
      </c>
      <c r="J60" s="406"/>
      <c r="K60" s="406"/>
      <c r="L60" s="79">
        <f>G45+G46+J16</f>
        <v>2601.3999999999996</v>
      </c>
    </row>
    <row r="61" spans="1:14">
      <c r="A61" s="405"/>
      <c r="B61" s="405"/>
      <c r="C61" s="405"/>
      <c r="D61" s="405"/>
      <c r="E61" s="405"/>
      <c r="F61" s="105"/>
      <c r="G61" s="78"/>
      <c r="H61" s="78"/>
      <c r="I61" s="406" t="s">
        <v>56</v>
      </c>
      <c r="J61" s="406"/>
      <c r="K61" s="406"/>
      <c r="L61" s="79">
        <f>L59-L60</f>
        <v>14659.125000000002</v>
      </c>
    </row>
    <row r="62" spans="1:14">
      <c r="A62" s="78"/>
      <c r="B62" s="78"/>
      <c r="C62" s="78"/>
      <c r="D62" s="78"/>
      <c r="E62" s="78"/>
      <c r="F62" s="78"/>
      <c r="G62" s="78"/>
      <c r="H62" s="78"/>
      <c r="I62" s="406" t="s">
        <v>57</v>
      </c>
      <c r="J62" s="406"/>
      <c r="K62" s="406"/>
      <c r="L62" s="79">
        <f>J15</f>
        <v>0.27000001104286614</v>
      </c>
    </row>
    <row r="63" spans="1:14">
      <c r="A63" s="78"/>
      <c r="B63" s="78"/>
      <c r="C63" s="78"/>
      <c r="D63" s="78"/>
      <c r="E63" s="78"/>
      <c r="F63" s="78"/>
      <c r="G63" s="78"/>
      <c r="H63" s="78"/>
      <c r="I63" s="406" t="s">
        <v>58</v>
      </c>
      <c r="J63" s="406"/>
      <c r="K63" s="406"/>
      <c r="L63" s="79">
        <f>(L61*L62)-D11</f>
        <v>2681.9389118787553</v>
      </c>
    </row>
    <row r="64" spans="1:14" ht="32.25" customHeight="1">
      <c r="A64" s="78"/>
      <c r="B64" s="78"/>
      <c r="C64" s="78"/>
      <c r="D64" s="78"/>
      <c r="E64" s="78"/>
      <c r="F64" s="78"/>
      <c r="G64" s="78"/>
      <c r="H64" s="78"/>
      <c r="I64" s="406" t="s">
        <v>59</v>
      </c>
      <c r="J64" s="406"/>
      <c r="K64" s="406"/>
      <c r="L64" s="103">
        <f>IF(L63&lt;=0,G51,G51-L63)</f>
        <v>932.07108812124488</v>
      </c>
      <c r="M64" s="97" t="s">
        <v>185</v>
      </c>
    </row>
    <row r="66" spans="9:16" ht="15.75" thickBot="1"/>
    <row r="67" spans="9:16" ht="45.75" customHeight="1">
      <c r="I67" s="386" t="s">
        <v>189</v>
      </c>
      <c r="J67" s="387"/>
      <c r="K67" s="387"/>
      <c r="L67" s="387"/>
      <c r="M67" s="387"/>
      <c r="N67" s="387"/>
    </row>
    <row r="68" spans="9:16">
      <c r="I68" s="401" t="s">
        <v>65</v>
      </c>
      <c r="J68" s="401"/>
      <c r="K68" s="401"/>
      <c r="L68" s="401"/>
      <c r="M68" s="401"/>
      <c r="N68" s="77">
        <f>D15/D12*D13</f>
        <v>15092.700000000003</v>
      </c>
    </row>
    <row r="69" spans="9:16">
      <c r="I69" s="401" t="s">
        <v>66</v>
      </c>
      <c r="J69" s="401"/>
      <c r="K69" s="401"/>
      <c r="L69" s="401"/>
      <c r="M69" s="401"/>
      <c r="N69" s="77">
        <f>N68*J15-D11</f>
        <v>2799.0041666666662</v>
      </c>
    </row>
    <row r="70" spans="9:16" ht="37.5">
      <c r="I70" s="401" t="s">
        <v>67</v>
      </c>
      <c r="J70" s="401"/>
      <c r="K70" s="401"/>
      <c r="L70" s="401"/>
      <c r="M70" s="401"/>
      <c r="N70" s="104">
        <f>IF(N69&lt;=0,G51,G51-N69)</f>
        <v>815.00583333333407</v>
      </c>
      <c r="O70" s="388" t="s">
        <v>184</v>
      </c>
      <c r="P70" s="389"/>
    </row>
    <row r="72" spans="9:16" ht="69.75" customHeight="1">
      <c r="J72" s="192" t="s">
        <v>186</v>
      </c>
      <c r="K72" s="192"/>
      <c r="L72" s="192"/>
      <c r="M72" s="192"/>
    </row>
  </sheetData>
  <mergeCells count="191">
    <mergeCell ref="I62:K62"/>
    <mergeCell ref="I63:K63"/>
    <mergeCell ref="I64:K64"/>
    <mergeCell ref="O3:Q3"/>
    <mergeCell ref="A3:M3"/>
    <mergeCell ref="A4:M4"/>
    <mergeCell ref="A5:C5"/>
    <mergeCell ref="D5:F5"/>
    <mergeCell ref="G5:I5"/>
    <mergeCell ref="J5:M5"/>
    <mergeCell ref="D8:F8"/>
    <mergeCell ref="G8:I8"/>
    <mergeCell ref="J8:M8"/>
    <mergeCell ref="A9:C9"/>
    <mergeCell ref="D9:F9"/>
    <mergeCell ref="G9:I9"/>
    <mergeCell ref="J9:M9"/>
    <mergeCell ref="N5:N17"/>
    <mergeCell ref="A6:C6"/>
    <mergeCell ref="D6:F6"/>
    <mergeCell ref="G6:I6"/>
    <mergeCell ref="J6:M6"/>
    <mergeCell ref="A7:C7"/>
    <mergeCell ref="D7:F7"/>
    <mergeCell ref="G7:I7"/>
    <mergeCell ref="J7:M7"/>
    <mergeCell ref="A8:C8"/>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8:M18"/>
    <mergeCell ref="A19:B21"/>
    <mergeCell ref="C19:F21"/>
    <mergeCell ref="G19:G21"/>
    <mergeCell ref="H19:K21"/>
    <mergeCell ref="L19:M21"/>
    <mergeCell ref="A15:C15"/>
    <mergeCell ref="D15:F15"/>
    <mergeCell ref="G15:I15"/>
    <mergeCell ref="J15:M15"/>
    <mergeCell ref="A17:C17"/>
    <mergeCell ref="D17:M17"/>
    <mergeCell ref="A16:I16"/>
    <mergeCell ref="J16:M16"/>
    <mergeCell ref="A14:C14"/>
    <mergeCell ref="D14:F14"/>
    <mergeCell ref="G14:I14"/>
    <mergeCell ref="J14:M14"/>
    <mergeCell ref="A22:B38"/>
    <mergeCell ref="C22:F22"/>
    <mergeCell ref="H22:K22"/>
    <mergeCell ref="L22:M22"/>
    <mergeCell ref="N22:N38"/>
    <mergeCell ref="C23:F23"/>
    <mergeCell ref="H23:K23"/>
    <mergeCell ref="L23:M23"/>
    <mergeCell ref="C24:F24"/>
    <mergeCell ref="H24:K24"/>
    <mergeCell ref="L24:M24"/>
    <mergeCell ref="C25:F25"/>
    <mergeCell ref="H25:K25"/>
    <mergeCell ref="L25:M25"/>
    <mergeCell ref="C26:F26"/>
    <mergeCell ref="H26:K26"/>
    <mergeCell ref="L26:M26"/>
    <mergeCell ref="C33:F33"/>
    <mergeCell ref="H33:K33"/>
    <mergeCell ref="L33:M33"/>
    <mergeCell ref="N19:N21"/>
    <mergeCell ref="C29:F29"/>
    <mergeCell ref="H29:K29"/>
    <mergeCell ref="L29:M29"/>
    <mergeCell ref="C30:F30"/>
    <mergeCell ref="H30:K30"/>
    <mergeCell ref="L30:M30"/>
    <mergeCell ref="C27:F27"/>
    <mergeCell ref="H27:K27"/>
    <mergeCell ref="L27:M27"/>
    <mergeCell ref="C28:F28"/>
    <mergeCell ref="H28:K28"/>
    <mergeCell ref="L28:M28"/>
    <mergeCell ref="N42:N46"/>
    <mergeCell ref="C38:F38"/>
    <mergeCell ref="H38:K38"/>
    <mergeCell ref="L38:M38"/>
    <mergeCell ref="H31:K31"/>
    <mergeCell ref="L31:M31"/>
    <mergeCell ref="C32:F32"/>
    <mergeCell ref="H32:K32"/>
    <mergeCell ref="L32:M32"/>
    <mergeCell ref="C37:F37"/>
    <mergeCell ref="H37:K37"/>
    <mergeCell ref="L37:M37"/>
    <mergeCell ref="C35:F35"/>
    <mergeCell ref="H35:K35"/>
    <mergeCell ref="L35:M35"/>
    <mergeCell ref="C36:F36"/>
    <mergeCell ref="H36:K36"/>
    <mergeCell ref="L36:M36"/>
    <mergeCell ref="C34:F34"/>
    <mergeCell ref="H34:K34"/>
    <mergeCell ref="L34:M34"/>
    <mergeCell ref="C31:F31"/>
    <mergeCell ref="C42:F42"/>
    <mergeCell ref="H42:K42"/>
    <mergeCell ref="A39:B39"/>
    <mergeCell ref="C39:F39"/>
    <mergeCell ref="H39:K39"/>
    <mergeCell ref="L39:M39"/>
    <mergeCell ref="A40:M40"/>
    <mergeCell ref="A41:B41"/>
    <mergeCell ref="C41:F41"/>
    <mergeCell ref="H41:K41"/>
    <mergeCell ref="L41:M41"/>
    <mergeCell ref="I61:K61"/>
    <mergeCell ref="I58:L58"/>
    <mergeCell ref="L42:M42"/>
    <mergeCell ref="A42:B46"/>
    <mergeCell ref="C45:F45"/>
    <mergeCell ref="C46:F46"/>
    <mergeCell ref="H45:K45"/>
    <mergeCell ref="H46:K46"/>
    <mergeCell ref="L45:M45"/>
    <mergeCell ref="L46:M46"/>
    <mergeCell ref="C43:F43"/>
    <mergeCell ref="H43:K43"/>
    <mergeCell ref="L43:M43"/>
    <mergeCell ref="C44:F44"/>
    <mergeCell ref="H44:K44"/>
    <mergeCell ref="L44:M44"/>
    <mergeCell ref="T38:U38"/>
    <mergeCell ref="T39:U39"/>
    <mergeCell ref="T40:U40"/>
    <mergeCell ref="T37:U37"/>
    <mergeCell ref="C53:F53"/>
    <mergeCell ref="H53:K53"/>
    <mergeCell ref="L53:M53"/>
    <mergeCell ref="A49:B52"/>
    <mergeCell ref="C49:F50"/>
    <mergeCell ref="G49:G50"/>
    <mergeCell ref="L49:M50"/>
    <mergeCell ref="N49:N50"/>
    <mergeCell ref="C51:F51"/>
    <mergeCell ref="L51:M51"/>
    <mergeCell ref="H49:I50"/>
    <mergeCell ref="J49:K50"/>
    <mergeCell ref="A47:B47"/>
    <mergeCell ref="C47:F47"/>
    <mergeCell ref="H47:K47"/>
    <mergeCell ref="L47:M47"/>
    <mergeCell ref="A48:M48"/>
    <mergeCell ref="C52:F52"/>
    <mergeCell ref="L52:M52"/>
    <mergeCell ref="A53:B53"/>
    <mergeCell ref="I67:N67"/>
    <mergeCell ref="I68:M68"/>
    <mergeCell ref="I69:M69"/>
    <mergeCell ref="I70:M70"/>
    <mergeCell ref="O70:P70"/>
    <mergeCell ref="J72:M72"/>
    <mergeCell ref="P1:Q1"/>
    <mergeCell ref="A1:N1"/>
    <mergeCell ref="A54:M54"/>
    <mergeCell ref="A60:E60"/>
    <mergeCell ref="A61:E61"/>
    <mergeCell ref="A55:B56"/>
    <mergeCell ref="C55:F56"/>
    <mergeCell ref="G55:M56"/>
    <mergeCell ref="N55:N56"/>
    <mergeCell ref="A58:F58"/>
    <mergeCell ref="A59:E59"/>
    <mergeCell ref="N51:N52"/>
    <mergeCell ref="H51:I51"/>
    <mergeCell ref="J51:K51"/>
    <mergeCell ref="H52:I52"/>
    <mergeCell ref="J52:K52"/>
    <mergeCell ref="I59:K59"/>
    <mergeCell ref="I60:K60"/>
  </mergeCells>
  <hyperlinks>
    <hyperlink ref="P1:Q1" location="İÇİNDEKİLER!A1" display="İÇİNDEKİLER" xr:uid="{00000000-0004-0000-1400-000000000000}"/>
  </hyperlinks>
  <pageMargins left="0.7" right="0.7" top="0.75" bottom="0.75" header="0.3" footer="0.3"/>
  <pageSetup paperSize="9" orientation="portrait" horizontalDpi="4294967294" verticalDpi="4294967294"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73"/>
  <sheetViews>
    <sheetView tabSelected="1" topLeftCell="A28" zoomScale="130" zoomScaleNormal="130" workbookViewId="0">
      <selection activeCell="J50" sqref="J50:K51"/>
    </sheetView>
  </sheetViews>
  <sheetFormatPr defaultColWidth="9.140625" defaultRowHeight="15"/>
  <cols>
    <col min="3" max="3" width="14.85546875" customWidth="1"/>
    <col min="6" max="6" width="12" customWidth="1"/>
    <col min="7" max="7" width="11.140625" customWidth="1"/>
    <col min="9" max="9" width="11.140625" customWidth="1"/>
    <col min="11" max="11" width="11.7109375" customWidth="1"/>
    <col min="13" max="13" width="6.85546875" customWidth="1"/>
    <col min="14" max="14" width="4.7109375" customWidth="1"/>
    <col min="15" max="15" width="5.7109375" customWidth="1"/>
  </cols>
  <sheetData>
    <row r="1" spans="1:19" ht="23.25">
      <c r="A1" s="418" t="s">
        <v>114</v>
      </c>
      <c r="B1" s="419"/>
      <c r="C1" s="419"/>
      <c r="D1" s="419"/>
      <c r="E1" s="419"/>
      <c r="F1" s="419"/>
      <c r="G1" s="419"/>
      <c r="H1" s="419"/>
      <c r="I1" s="419"/>
      <c r="J1" s="419"/>
      <c r="K1" s="419"/>
      <c r="L1" s="419"/>
      <c r="M1" s="419"/>
      <c r="N1" s="420"/>
      <c r="O1" s="42"/>
      <c r="P1" s="114" t="s">
        <v>175</v>
      </c>
      <c r="Q1" s="114"/>
      <c r="R1" s="42"/>
      <c r="S1" s="42"/>
    </row>
    <row r="2" spans="1:19" ht="24" thickBot="1">
      <c r="A2" s="411" t="s">
        <v>157</v>
      </c>
      <c r="B2" s="412"/>
      <c r="C2" s="412"/>
      <c r="D2" s="412"/>
      <c r="E2" s="412"/>
      <c r="F2" s="412"/>
      <c r="G2" s="412"/>
      <c r="H2" s="412"/>
      <c r="I2" s="412"/>
      <c r="J2" s="412"/>
      <c r="K2" s="412"/>
      <c r="L2" s="412"/>
      <c r="M2" s="412"/>
      <c r="N2" s="413"/>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39" t="s">
        <v>0</v>
      </c>
      <c r="B4" s="139"/>
      <c r="C4" s="139"/>
      <c r="D4" s="139"/>
      <c r="E4" s="139"/>
      <c r="F4" s="139"/>
      <c r="G4" s="139"/>
      <c r="H4" s="139"/>
      <c r="I4" s="139"/>
      <c r="J4" s="139"/>
      <c r="K4" s="139"/>
      <c r="L4" s="139"/>
      <c r="M4" s="139"/>
      <c r="N4" s="1"/>
      <c r="O4" s="219"/>
      <c r="P4" s="219"/>
      <c r="Q4" s="219"/>
      <c r="R4" s="219"/>
      <c r="S4" s="219"/>
    </row>
    <row r="5" spans="1:19" ht="18.75">
      <c r="A5" s="139" t="s">
        <v>1</v>
      </c>
      <c r="B5" s="139"/>
      <c r="C5" s="139"/>
      <c r="D5" s="139"/>
      <c r="E5" s="139"/>
      <c r="F5" s="139"/>
      <c r="G5" s="139"/>
      <c r="H5" s="139"/>
      <c r="I5" s="139"/>
      <c r="J5" s="139"/>
      <c r="K5" s="139"/>
      <c r="L5" s="139"/>
      <c r="M5" s="139"/>
      <c r="N5" s="1"/>
    </row>
    <row r="6" spans="1:19" ht="15.75">
      <c r="A6" s="140" t="s">
        <v>2</v>
      </c>
      <c r="B6" s="140"/>
      <c r="C6" s="140"/>
      <c r="D6" s="141"/>
      <c r="E6" s="141"/>
      <c r="F6" s="141"/>
      <c r="G6" s="142" t="s">
        <v>3</v>
      </c>
      <c r="H6" s="142"/>
      <c r="I6" s="142"/>
      <c r="J6" s="141"/>
      <c r="K6" s="141"/>
      <c r="L6" s="141"/>
      <c r="M6" s="141"/>
      <c r="N6" s="321"/>
    </row>
    <row r="7" spans="1:19" ht="15.75">
      <c r="A7" s="142" t="s">
        <v>4</v>
      </c>
      <c r="B7" s="142"/>
      <c r="C7" s="142"/>
      <c r="D7" s="141"/>
      <c r="E7" s="141"/>
      <c r="F7" s="141"/>
      <c r="G7" s="142" t="s">
        <v>3</v>
      </c>
      <c r="H7" s="142"/>
      <c r="I7" s="142"/>
      <c r="J7" s="141"/>
      <c r="K7" s="141"/>
      <c r="L7" s="141"/>
      <c r="M7" s="141"/>
      <c r="N7" s="322"/>
    </row>
    <row r="8" spans="1:19" ht="15.75">
      <c r="A8" s="142" t="s">
        <v>5</v>
      </c>
      <c r="B8" s="142"/>
      <c r="C8" s="142"/>
      <c r="D8" s="141"/>
      <c r="E8" s="141"/>
      <c r="F8" s="141"/>
      <c r="G8" s="142" t="s">
        <v>9</v>
      </c>
      <c r="H8" s="142"/>
      <c r="I8" s="142"/>
      <c r="J8" s="141"/>
      <c r="K8" s="141"/>
      <c r="L8" s="141"/>
      <c r="M8" s="141"/>
      <c r="N8" s="322"/>
    </row>
    <row r="9" spans="1:19" ht="15.75">
      <c r="A9" s="142" t="s">
        <v>6</v>
      </c>
      <c r="B9" s="142"/>
      <c r="C9" s="142"/>
      <c r="D9" s="141"/>
      <c r="E9" s="141"/>
      <c r="F9" s="141"/>
      <c r="G9" s="142" t="s">
        <v>10</v>
      </c>
      <c r="H9" s="142"/>
      <c r="I9" s="142"/>
      <c r="J9" s="141"/>
      <c r="K9" s="141"/>
      <c r="L9" s="141"/>
      <c r="M9" s="141"/>
      <c r="N9" s="322"/>
    </row>
    <row r="10" spans="1:19" ht="15.75">
      <c r="A10" s="142" t="s">
        <v>7</v>
      </c>
      <c r="B10" s="142"/>
      <c r="C10" s="142"/>
      <c r="D10" s="141"/>
      <c r="E10" s="141"/>
      <c r="F10" s="141"/>
      <c r="G10" s="142" t="s">
        <v>11</v>
      </c>
      <c r="H10" s="142"/>
      <c r="I10" s="142"/>
      <c r="J10" s="147">
        <v>45261</v>
      </c>
      <c r="K10" s="141"/>
      <c r="L10" s="141"/>
      <c r="M10" s="141"/>
      <c r="N10" s="322"/>
    </row>
    <row r="11" spans="1:19" ht="15.75">
      <c r="A11" s="142" t="s">
        <v>12</v>
      </c>
      <c r="B11" s="142"/>
      <c r="C11" s="142"/>
      <c r="D11" s="148">
        <v>45289</v>
      </c>
      <c r="E11" s="141"/>
      <c r="F11" s="141"/>
      <c r="G11" s="142" t="s">
        <v>13</v>
      </c>
      <c r="H11" s="142"/>
      <c r="I11" s="142"/>
      <c r="J11" s="141"/>
      <c r="K11" s="141"/>
      <c r="L11" s="141"/>
      <c r="M11" s="141"/>
      <c r="N11" s="322"/>
    </row>
    <row r="12" spans="1:19" ht="15.75">
      <c r="A12" s="142" t="s">
        <v>14</v>
      </c>
      <c r="B12" s="142"/>
      <c r="C12" s="142"/>
      <c r="D12" s="141">
        <v>2280.46</v>
      </c>
      <c r="E12" s="141"/>
      <c r="F12" s="141"/>
      <c r="G12" s="142" t="s">
        <v>40</v>
      </c>
      <c r="H12" s="142"/>
      <c r="I12" s="142"/>
      <c r="J12" s="141">
        <f>G52+D12</f>
        <v>5925.02</v>
      </c>
      <c r="K12" s="141"/>
      <c r="L12" s="141"/>
      <c r="M12" s="141"/>
      <c r="N12" s="322"/>
    </row>
    <row r="13" spans="1:19" ht="15.75">
      <c r="A13" s="142" t="s">
        <v>41</v>
      </c>
      <c r="B13" s="142"/>
      <c r="C13" s="142"/>
      <c r="D13" s="141">
        <v>31</v>
      </c>
      <c r="E13" s="141"/>
      <c r="F13" s="141"/>
      <c r="G13" s="142" t="s">
        <v>42</v>
      </c>
      <c r="H13" s="142"/>
      <c r="I13" s="142"/>
      <c r="J13" s="141">
        <v>30</v>
      </c>
      <c r="K13" s="141"/>
      <c r="L13" s="141"/>
      <c r="M13" s="141"/>
      <c r="N13" s="322"/>
    </row>
    <row r="14" spans="1:19" ht="15.75">
      <c r="A14" s="142" t="s">
        <v>80</v>
      </c>
      <c r="B14" s="142"/>
      <c r="C14" s="142"/>
      <c r="D14" s="141">
        <v>15</v>
      </c>
      <c r="E14" s="141"/>
      <c r="F14" s="141"/>
      <c r="G14" s="142" t="s">
        <v>82</v>
      </c>
      <c r="H14" s="142"/>
      <c r="I14" s="142"/>
      <c r="J14" s="141">
        <f>D14</f>
        <v>15</v>
      </c>
      <c r="K14" s="141"/>
      <c r="L14" s="141"/>
      <c r="M14" s="141"/>
      <c r="N14" s="322"/>
    </row>
    <row r="15" spans="1:19" ht="15.75">
      <c r="A15" s="249" t="s">
        <v>81</v>
      </c>
      <c r="B15" s="250"/>
      <c r="C15" s="251"/>
      <c r="D15" s="268">
        <f>D13-D14</f>
        <v>16</v>
      </c>
      <c r="E15" s="269"/>
      <c r="F15" s="270"/>
      <c r="G15" s="249" t="s">
        <v>83</v>
      </c>
      <c r="H15" s="250"/>
      <c r="I15" s="251"/>
      <c r="J15" s="268">
        <f>J13-J14</f>
        <v>15</v>
      </c>
      <c r="K15" s="269"/>
      <c r="L15" s="269"/>
      <c r="M15" s="270"/>
      <c r="N15" s="322"/>
    </row>
    <row r="16" spans="1:19" ht="15.75">
      <c r="A16" s="142" t="s">
        <v>64</v>
      </c>
      <c r="B16" s="142"/>
      <c r="C16" s="142"/>
      <c r="D16" s="141">
        <v>21944.52</v>
      </c>
      <c r="E16" s="141"/>
      <c r="F16" s="141"/>
      <c r="G16" s="142" t="s">
        <v>63</v>
      </c>
      <c r="H16" s="142"/>
      <c r="I16" s="142"/>
      <c r="J16" s="154">
        <f>J12/D16</f>
        <v>0.26999998177221468</v>
      </c>
      <c r="K16" s="154"/>
      <c r="L16" s="154"/>
      <c r="M16" s="154"/>
      <c r="N16" s="322"/>
    </row>
    <row r="17" spans="1:14" ht="15.75">
      <c r="A17" s="249" t="s">
        <v>190</v>
      </c>
      <c r="B17" s="250"/>
      <c r="C17" s="250"/>
      <c r="D17" s="250"/>
      <c r="E17" s="250"/>
      <c r="F17" s="250"/>
      <c r="G17" s="250"/>
      <c r="H17" s="250"/>
      <c r="I17" s="251"/>
      <c r="J17" s="276">
        <v>0</v>
      </c>
      <c r="K17" s="327"/>
      <c r="L17" s="327"/>
      <c r="M17" s="313"/>
      <c r="N17" s="322"/>
    </row>
    <row r="18" spans="1:14" ht="29.25" customHeight="1">
      <c r="A18" s="155" t="s">
        <v>8</v>
      </c>
      <c r="B18" s="155"/>
      <c r="C18" s="155"/>
      <c r="D18" s="156"/>
      <c r="E18" s="156"/>
      <c r="F18" s="156"/>
      <c r="G18" s="156"/>
      <c r="H18" s="156"/>
      <c r="I18" s="156"/>
      <c r="J18" s="156"/>
      <c r="K18" s="156"/>
      <c r="L18" s="156"/>
      <c r="M18" s="156"/>
      <c r="N18" s="323"/>
    </row>
    <row r="19" spans="1:14" ht="15.75">
      <c r="A19" s="153" t="s">
        <v>15</v>
      </c>
      <c r="B19" s="153"/>
      <c r="C19" s="153"/>
      <c r="D19" s="153"/>
      <c r="E19" s="153"/>
      <c r="F19" s="153"/>
      <c r="G19" s="153"/>
      <c r="H19" s="153"/>
      <c r="I19" s="153"/>
      <c r="J19" s="153"/>
      <c r="K19" s="153"/>
      <c r="L19" s="153"/>
      <c r="M19" s="153"/>
      <c r="N19" s="1"/>
    </row>
    <row r="20" spans="1:14" ht="15" customHeight="1">
      <c r="A20" s="172"/>
      <c r="B20" s="172"/>
      <c r="C20" s="215"/>
      <c r="D20" s="215"/>
      <c r="E20" s="215"/>
      <c r="F20" s="215"/>
      <c r="G20" s="136" t="s">
        <v>30</v>
      </c>
      <c r="H20" s="172" t="s">
        <v>31</v>
      </c>
      <c r="I20" s="170"/>
      <c r="J20" s="170"/>
      <c r="K20" s="170"/>
      <c r="L20" s="172" t="s">
        <v>32</v>
      </c>
      <c r="M20" s="170"/>
      <c r="N20" s="321"/>
    </row>
    <row r="21" spans="1:14">
      <c r="A21" s="172"/>
      <c r="B21" s="172"/>
      <c r="C21" s="215"/>
      <c r="D21" s="215"/>
      <c r="E21" s="215"/>
      <c r="F21" s="215"/>
      <c r="G21" s="136"/>
      <c r="H21" s="170"/>
      <c r="I21" s="170"/>
      <c r="J21" s="170"/>
      <c r="K21" s="170"/>
      <c r="L21" s="170"/>
      <c r="M21" s="170"/>
      <c r="N21" s="322"/>
    </row>
    <row r="22" spans="1:14" ht="30" customHeight="1">
      <c r="A22" s="172"/>
      <c r="B22" s="172"/>
      <c r="C22" s="215"/>
      <c r="D22" s="215"/>
      <c r="E22" s="215"/>
      <c r="F22" s="215"/>
      <c r="G22" s="136"/>
      <c r="H22" s="170"/>
      <c r="I22" s="170"/>
      <c r="J22" s="170"/>
      <c r="K22" s="170"/>
      <c r="L22" s="170"/>
      <c r="M22" s="170"/>
      <c r="N22" s="323"/>
    </row>
    <row r="23" spans="1:14" ht="15" customHeight="1">
      <c r="A23" s="150" t="s">
        <v>16</v>
      </c>
      <c r="B23" s="150"/>
      <c r="C23" s="155" t="s">
        <v>17</v>
      </c>
      <c r="D23" s="155"/>
      <c r="E23" s="155"/>
      <c r="F23" s="155"/>
      <c r="G23" s="3">
        <v>0</v>
      </c>
      <c r="H23" s="194">
        <f>$G23/$D$13*$D$14</f>
        <v>0</v>
      </c>
      <c r="I23" s="194"/>
      <c r="J23" s="194"/>
      <c r="K23" s="194"/>
      <c r="L23" s="194">
        <f>G23-H23</f>
        <v>0</v>
      </c>
      <c r="M23" s="194"/>
      <c r="N23" s="321"/>
    </row>
    <row r="24" spans="1:14">
      <c r="A24" s="150"/>
      <c r="B24" s="150"/>
      <c r="C24" s="155" t="s">
        <v>18</v>
      </c>
      <c r="D24" s="155"/>
      <c r="E24" s="155"/>
      <c r="F24" s="155"/>
      <c r="G24" s="3">
        <v>0</v>
      </c>
      <c r="H24" s="194">
        <f t="shared" ref="H24:H39" si="0">$G24/$D$13*$D$14</f>
        <v>0</v>
      </c>
      <c r="I24" s="194"/>
      <c r="J24" s="194"/>
      <c r="K24" s="194"/>
      <c r="L24" s="194">
        <f t="shared" ref="L24:L39" si="1">G24-H24</f>
        <v>0</v>
      </c>
      <c r="M24" s="194"/>
      <c r="N24" s="322"/>
    </row>
    <row r="25" spans="1:14">
      <c r="A25" s="150"/>
      <c r="B25" s="150"/>
      <c r="C25" s="155" t="s">
        <v>19</v>
      </c>
      <c r="D25" s="155"/>
      <c r="E25" s="155"/>
      <c r="F25" s="155"/>
      <c r="G25" s="3">
        <v>0</v>
      </c>
      <c r="H25" s="194">
        <f t="shared" si="0"/>
        <v>0</v>
      </c>
      <c r="I25" s="194"/>
      <c r="J25" s="194"/>
      <c r="K25" s="194"/>
      <c r="L25" s="194">
        <f t="shared" si="1"/>
        <v>0</v>
      </c>
      <c r="M25" s="194"/>
      <c r="N25" s="322"/>
    </row>
    <row r="26" spans="1:14">
      <c r="A26" s="150"/>
      <c r="B26" s="150"/>
      <c r="C26" s="155" t="s">
        <v>20</v>
      </c>
      <c r="D26" s="155"/>
      <c r="E26" s="155"/>
      <c r="F26" s="155"/>
      <c r="G26" s="3">
        <v>0</v>
      </c>
      <c r="H26" s="194">
        <f t="shared" si="0"/>
        <v>0</v>
      </c>
      <c r="I26" s="194"/>
      <c r="J26" s="194"/>
      <c r="K26" s="194"/>
      <c r="L26" s="194">
        <f t="shared" si="1"/>
        <v>0</v>
      </c>
      <c r="M26" s="194"/>
      <c r="N26" s="322"/>
    </row>
    <row r="27" spans="1:14">
      <c r="A27" s="150"/>
      <c r="B27" s="150"/>
      <c r="C27" s="155" t="s">
        <v>21</v>
      </c>
      <c r="D27" s="155"/>
      <c r="E27" s="155"/>
      <c r="F27" s="155"/>
      <c r="G27" s="3">
        <v>0</v>
      </c>
      <c r="H27" s="194">
        <f t="shared" si="0"/>
        <v>0</v>
      </c>
      <c r="I27" s="194"/>
      <c r="J27" s="194"/>
      <c r="K27" s="194"/>
      <c r="L27" s="194">
        <f t="shared" si="1"/>
        <v>0</v>
      </c>
      <c r="M27" s="194"/>
      <c r="N27" s="322"/>
    </row>
    <row r="28" spans="1:14">
      <c r="A28" s="150"/>
      <c r="B28" s="150"/>
      <c r="C28" s="155" t="s">
        <v>100</v>
      </c>
      <c r="D28" s="155"/>
      <c r="E28" s="155"/>
      <c r="F28" s="155"/>
      <c r="G28" s="3">
        <v>0</v>
      </c>
      <c r="H28" s="194">
        <f>G28</f>
        <v>0</v>
      </c>
      <c r="I28" s="194"/>
      <c r="J28" s="194"/>
      <c r="K28" s="194"/>
      <c r="L28" s="194">
        <f t="shared" si="1"/>
        <v>0</v>
      </c>
      <c r="M28" s="194"/>
      <c r="N28" s="322"/>
    </row>
    <row r="29" spans="1:14">
      <c r="A29" s="150"/>
      <c r="B29" s="150"/>
      <c r="C29" s="155" t="s">
        <v>101</v>
      </c>
      <c r="D29" s="155"/>
      <c r="E29" s="155"/>
      <c r="F29" s="155"/>
      <c r="G29" s="3">
        <v>0</v>
      </c>
      <c r="H29" s="194">
        <f>G29</f>
        <v>0</v>
      </c>
      <c r="I29" s="194"/>
      <c r="J29" s="194"/>
      <c r="K29" s="194"/>
      <c r="L29" s="194">
        <f t="shared" si="1"/>
        <v>0</v>
      </c>
      <c r="M29" s="194"/>
      <c r="N29" s="322"/>
    </row>
    <row r="30" spans="1:14">
      <c r="A30" s="150"/>
      <c r="B30" s="150"/>
      <c r="C30" s="155" t="s">
        <v>107</v>
      </c>
      <c r="D30" s="155"/>
      <c r="E30" s="155"/>
      <c r="F30" s="155"/>
      <c r="G30" s="3">
        <v>0</v>
      </c>
      <c r="H30" s="194">
        <f>G30</f>
        <v>0</v>
      </c>
      <c r="I30" s="194"/>
      <c r="J30" s="194"/>
      <c r="K30" s="194"/>
      <c r="L30" s="194">
        <f t="shared" si="1"/>
        <v>0</v>
      </c>
      <c r="M30" s="194"/>
      <c r="N30" s="322"/>
    </row>
    <row r="31" spans="1:14">
      <c r="A31" s="150"/>
      <c r="B31" s="150"/>
      <c r="C31" s="155" t="s">
        <v>22</v>
      </c>
      <c r="D31" s="155"/>
      <c r="E31" s="155"/>
      <c r="F31" s="155"/>
      <c r="G31" s="3">
        <v>0</v>
      </c>
      <c r="H31" s="194">
        <f>G31</f>
        <v>0</v>
      </c>
      <c r="I31" s="194"/>
      <c r="J31" s="194"/>
      <c r="K31" s="194"/>
      <c r="L31" s="194">
        <f t="shared" si="1"/>
        <v>0</v>
      </c>
      <c r="M31" s="194"/>
      <c r="N31" s="322"/>
    </row>
    <row r="32" spans="1:14">
      <c r="A32" s="150"/>
      <c r="B32" s="150"/>
      <c r="C32" s="155" t="s">
        <v>23</v>
      </c>
      <c r="D32" s="155"/>
      <c r="E32" s="155"/>
      <c r="F32" s="155"/>
      <c r="G32" s="3">
        <v>0</v>
      </c>
      <c r="H32" s="194">
        <f t="shared" si="0"/>
        <v>0</v>
      </c>
      <c r="I32" s="194"/>
      <c r="J32" s="194"/>
      <c r="K32" s="194"/>
      <c r="L32" s="194">
        <f t="shared" si="1"/>
        <v>0</v>
      </c>
      <c r="M32" s="194"/>
      <c r="N32" s="322"/>
    </row>
    <row r="33" spans="1:14">
      <c r="A33" s="150"/>
      <c r="B33" s="150"/>
      <c r="C33" s="155" t="s">
        <v>24</v>
      </c>
      <c r="D33" s="155"/>
      <c r="E33" s="155"/>
      <c r="F33" s="155"/>
      <c r="G33" s="3">
        <v>24842.36</v>
      </c>
      <c r="H33" s="194">
        <f>$G33/$D$13*$D$14</f>
        <v>12020.496774193549</v>
      </c>
      <c r="I33" s="194"/>
      <c r="J33" s="194"/>
      <c r="K33" s="194"/>
      <c r="L33" s="194">
        <f t="shared" si="1"/>
        <v>12821.863225806452</v>
      </c>
      <c r="M33" s="194"/>
      <c r="N33" s="322"/>
    </row>
    <row r="34" spans="1:14">
      <c r="A34" s="150"/>
      <c r="B34" s="150"/>
      <c r="C34" s="155" t="s">
        <v>25</v>
      </c>
      <c r="D34" s="155"/>
      <c r="E34" s="155"/>
      <c r="F34" s="155"/>
      <c r="G34" s="3">
        <v>13030.39</v>
      </c>
      <c r="H34" s="194">
        <f t="shared" si="0"/>
        <v>6305.0274193548385</v>
      </c>
      <c r="I34" s="194"/>
      <c r="J34" s="194"/>
      <c r="K34" s="194"/>
      <c r="L34" s="194">
        <f t="shared" si="1"/>
        <v>6725.362580645161</v>
      </c>
      <c r="M34" s="194"/>
      <c r="N34" s="322"/>
    </row>
    <row r="35" spans="1:14">
      <c r="A35" s="150"/>
      <c r="B35" s="150"/>
      <c r="C35" s="155" t="s">
        <v>26</v>
      </c>
      <c r="D35" s="155"/>
      <c r="E35" s="155"/>
      <c r="F35" s="155"/>
      <c r="G35" s="3">
        <v>0</v>
      </c>
      <c r="H35" s="194">
        <f t="shared" si="0"/>
        <v>0</v>
      </c>
      <c r="I35" s="194"/>
      <c r="J35" s="194"/>
      <c r="K35" s="194"/>
      <c r="L35" s="194">
        <f t="shared" si="1"/>
        <v>0</v>
      </c>
      <c r="M35" s="194"/>
      <c r="N35" s="322"/>
    </row>
    <row r="36" spans="1:14">
      <c r="A36" s="150"/>
      <c r="B36" s="150"/>
      <c r="C36" s="155" t="s">
        <v>27</v>
      </c>
      <c r="D36" s="155"/>
      <c r="E36" s="155"/>
      <c r="F36" s="155"/>
      <c r="G36" s="3">
        <v>0</v>
      </c>
      <c r="H36" s="194">
        <f t="shared" si="0"/>
        <v>0</v>
      </c>
      <c r="I36" s="194"/>
      <c r="J36" s="194"/>
      <c r="K36" s="194"/>
      <c r="L36" s="194">
        <f t="shared" si="1"/>
        <v>0</v>
      </c>
      <c r="M36" s="194"/>
      <c r="N36" s="322"/>
    </row>
    <row r="37" spans="1:14">
      <c r="A37" s="150"/>
      <c r="B37" s="150"/>
      <c r="C37" s="155" t="s">
        <v>28</v>
      </c>
      <c r="D37" s="155"/>
      <c r="E37" s="155"/>
      <c r="F37" s="155"/>
      <c r="G37" s="3">
        <v>0</v>
      </c>
      <c r="H37" s="194">
        <f t="shared" si="0"/>
        <v>0</v>
      </c>
      <c r="I37" s="194"/>
      <c r="J37" s="194"/>
      <c r="K37" s="194"/>
      <c r="L37" s="194">
        <f t="shared" si="1"/>
        <v>0</v>
      </c>
      <c r="M37" s="194"/>
      <c r="N37" s="322"/>
    </row>
    <row r="38" spans="1:14">
      <c r="A38" s="150"/>
      <c r="B38" s="150"/>
      <c r="C38" s="155" t="s">
        <v>51</v>
      </c>
      <c r="D38" s="155"/>
      <c r="E38" s="155"/>
      <c r="F38" s="155"/>
      <c r="G38" s="3">
        <v>8138.89</v>
      </c>
      <c r="H38" s="194">
        <f t="shared" si="0"/>
        <v>3938.1725806451614</v>
      </c>
      <c r="I38" s="194"/>
      <c r="J38" s="194"/>
      <c r="K38" s="194"/>
      <c r="L38" s="194">
        <f t="shared" si="1"/>
        <v>4200.717419354839</v>
      </c>
      <c r="M38" s="194"/>
      <c r="N38" s="322"/>
    </row>
    <row r="39" spans="1:14">
      <c r="A39" s="150"/>
      <c r="B39" s="150"/>
      <c r="C39" s="155" t="s">
        <v>104</v>
      </c>
      <c r="D39" s="155"/>
      <c r="E39" s="155"/>
      <c r="F39" s="155"/>
      <c r="G39" s="3">
        <v>0</v>
      </c>
      <c r="H39" s="194">
        <f t="shared" si="0"/>
        <v>0</v>
      </c>
      <c r="I39" s="194"/>
      <c r="J39" s="194"/>
      <c r="K39" s="194"/>
      <c r="L39" s="194">
        <f t="shared" si="1"/>
        <v>0</v>
      </c>
      <c r="M39" s="194"/>
      <c r="N39" s="322"/>
    </row>
    <row r="40" spans="1:14" ht="18.75">
      <c r="A40" s="158" t="s">
        <v>33</v>
      </c>
      <c r="B40" s="158"/>
      <c r="C40" s="156"/>
      <c r="D40" s="156"/>
      <c r="E40" s="156"/>
      <c r="F40" s="156"/>
      <c r="G40" s="3">
        <f>SUM(G23:G39)</f>
        <v>46011.64</v>
      </c>
      <c r="H40" s="194">
        <f>SUM(H23:K39)</f>
        <v>22263.696774193548</v>
      </c>
      <c r="I40" s="156"/>
      <c r="J40" s="156"/>
      <c r="K40" s="156"/>
      <c r="L40" s="195">
        <f>G40-H40</f>
        <v>23747.943225806452</v>
      </c>
      <c r="M40" s="195"/>
      <c r="N40" s="7">
        <v>1</v>
      </c>
    </row>
    <row r="41" spans="1:14" ht="15.75">
      <c r="A41" s="153" t="s">
        <v>39</v>
      </c>
      <c r="B41" s="153"/>
      <c r="C41" s="153"/>
      <c r="D41" s="153"/>
      <c r="E41" s="153"/>
      <c r="F41" s="153"/>
      <c r="G41" s="153"/>
      <c r="H41" s="153"/>
      <c r="I41" s="153"/>
      <c r="J41" s="153"/>
      <c r="K41" s="153"/>
      <c r="L41" s="153"/>
      <c r="M41" s="153"/>
      <c r="N41" s="1"/>
    </row>
    <row r="42" spans="1:14" ht="72.75" customHeight="1">
      <c r="A42" s="162"/>
      <c r="B42" s="162"/>
      <c r="C42" s="170" t="s">
        <v>35</v>
      </c>
      <c r="D42" s="170"/>
      <c r="E42" s="170"/>
      <c r="F42" s="170"/>
      <c r="G42" s="48" t="s">
        <v>36</v>
      </c>
      <c r="H42" s="172" t="s">
        <v>84</v>
      </c>
      <c r="I42" s="172"/>
      <c r="J42" s="172"/>
      <c r="K42" s="172"/>
      <c r="L42" s="172" t="s">
        <v>85</v>
      </c>
      <c r="M42" s="172"/>
      <c r="N42" s="1"/>
    </row>
    <row r="43" spans="1:14" ht="15" customHeight="1">
      <c r="A43" s="198" t="s">
        <v>105</v>
      </c>
      <c r="B43" s="199"/>
      <c r="C43" s="210" t="s">
        <v>120</v>
      </c>
      <c r="D43" s="210"/>
      <c r="E43" s="210"/>
      <c r="F43" s="210"/>
      <c r="G43" s="49">
        <v>3622.3</v>
      </c>
      <c r="H43" s="211">
        <f>$G43/$J$13*$J$14</f>
        <v>1811.15</v>
      </c>
      <c r="I43" s="211"/>
      <c r="J43" s="211"/>
      <c r="K43" s="211"/>
      <c r="L43" s="211">
        <f>G43-H43</f>
        <v>1811.15</v>
      </c>
      <c r="M43" s="211"/>
      <c r="N43" s="321"/>
    </row>
    <row r="44" spans="1:14" ht="15.75">
      <c r="A44" s="393"/>
      <c r="B44" s="394"/>
      <c r="C44" s="210" t="s">
        <v>98</v>
      </c>
      <c r="D44" s="210"/>
      <c r="E44" s="210"/>
      <c r="F44" s="210"/>
      <c r="G44" s="49">
        <v>2173.38</v>
      </c>
      <c r="H44" s="211">
        <f>G44</f>
        <v>2173.38</v>
      </c>
      <c r="I44" s="211"/>
      <c r="J44" s="211"/>
      <c r="K44" s="211"/>
      <c r="L44" s="211">
        <f t="shared" ref="L44:L47" si="2">G44-H44</f>
        <v>0</v>
      </c>
      <c r="M44" s="211"/>
      <c r="N44" s="322"/>
    </row>
    <row r="45" spans="1:14" ht="15.75">
      <c r="A45" s="393"/>
      <c r="B45" s="394"/>
      <c r="C45" s="210" t="s">
        <v>121</v>
      </c>
      <c r="D45" s="210"/>
      <c r="E45" s="210"/>
      <c r="F45" s="210"/>
      <c r="G45" s="49">
        <v>0</v>
      </c>
      <c r="H45" s="211">
        <f t="shared" ref="H45" si="3">$G45/$J$13*$J$14</f>
        <v>0</v>
      </c>
      <c r="I45" s="211"/>
      <c r="J45" s="211"/>
      <c r="K45" s="211"/>
      <c r="L45" s="211">
        <f t="shared" si="2"/>
        <v>0</v>
      </c>
      <c r="M45" s="211"/>
      <c r="N45" s="323"/>
    </row>
    <row r="46" spans="1:14" ht="15.75">
      <c r="A46" s="393"/>
      <c r="B46" s="394"/>
      <c r="C46" s="306" t="s">
        <v>122</v>
      </c>
      <c r="D46" s="307"/>
      <c r="E46" s="307"/>
      <c r="F46" s="308"/>
      <c r="G46" s="49">
        <v>2897.84</v>
      </c>
      <c r="H46" s="211">
        <f>G46</f>
        <v>2897.84</v>
      </c>
      <c r="I46" s="211"/>
      <c r="J46" s="211"/>
      <c r="K46" s="211"/>
      <c r="L46" s="211">
        <f t="shared" si="2"/>
        <v>0</v>
      </c>
      <c r="M46" s="211"/>
      <c r="N46" s="16"/>
    </row>
    <row r="47" spans="1:14" ht="15.75">
      <c r="A47" s="393"/>
      <c r="B47" s="394"/>
      <c r="C47" s="210" t="s">
        <v>123</v>
      </c>
      <c r="D47" s="210"/>
      <c r="E47" s="210"/>
      <c r="F47" s="210"/>
      <c r="G47" s="49">
        <v>0</v>
      </c>
      <c r="H47" s="211">
        <f>G47</f>
        <v>0</v>
      </c>
      <c r="I47" s="211"/>
      <c r="J47" s="211"/>
      <c r="K47" s="211"/>
      <c r="L47" s="211">
        <f t="shared" si="2"/>
        <v>0</v>
      </c>
      <c r="M47" s="211"/>
      <c r="N47" s="16"/>
    </row>
    <row r="48" spans="1:14" ht="18.75">
      <c r="A48" s="158" t="s">
        <v>33</v>
      </c>
      <c r="B48" s="158"/>
      <c r="C48" s="210"/>
      <c r="D48" s="210"/>
      <c r="E48" s="210"/>
      <c r="F48" s="210"/>
      <c r="G48" s="49"/>
      <c r="H48" s="211"/>
      <c r="I48" s="211"/>
      <c r="J48" s="211"/>
      <c r="K48" s="211"/>
      <c r="L48" s="208">
        <f>L43+L44+L45</f>
        <v>1811.15</v>
      </c>
      <c r="M48" s="208"/>
      <c r="N48" s="7">
        <v>2</v>
      </c>
    </row>
    <row r="49" spans="1:16" ht="15.75">
      <c r="A49" s="153" t="s">
        <v>44</v>
      </c>
      <c r="B49" s="153"/>
      <c r="C49" s="153"/>
      <c r="D49" s="153"/>
      <c r="E49" s="153"/>
      <c r="F49" s="153"/>
      <c r="G49" s="153"/>
      <c r="H49" s="153"/>
      <c r="I49" s="153"/>
      <c r="J49" s="153"/>
      <c r="K49" s="153"/>
      <c r="L49" s="153"/>
      <c r="M49" s="153"/>
      <c r="N49" s="1"/>
    </row>
    <row r="50" spans="1:16" ht="15" customHeight="1">
      <c r="A50" s="150" t="s">
        <v>45</v>
      </c>
      <c r="B50" s="150"/>
      <c r="C50" s="170" t="s">
        <v>46</v>
      </c>
      <c r="D50" s="170"/>
      <c r="E50" s="170"/>
      <c r="F50" s="170"/>
      <c r="G50" s="172" t="s">
        <v>47</v>
      </c>
      <c r="H50" s="314" t="s">
        <v>65</v>
      </c>
      <c r="I50" s="315"/>
      <c r="J50" s="314" t="s">
        <v>106</v>
      </c>
      <c r="K50" s="315"/>
      <c r="L50" s="172" t="s">
        <v>48</v>
      </c>
      <c r="M50" s="172"/>
      <c r="N50" s="321"/>
    </row>
    <row r="51" spans="1:16" ht="53.25" customHeight="1">
      <c r="A51" s="150"/>
      <c r="B51" s="150"/>
      <c r="C51" s="170"/>
      <c r="D51" s="170"/>
      <c r="E51" s="170"/>
      <c r="F51" s="170"/>
      <c r="G51" s="172"/>
      <c r="H51" s="316"/>
      <c r="I51" s="317"/>
      <c r="J51" s="316"/>
      <c r="K51" s="317"/>
      <c r="L51" s="172"/>
      <c r="M51" s="172"/>
      <c r="N51" s="323"/>
    </row>
    <row r="52" spans="1:16" ht="15.75">
      <c r="A52" s="150"/>
      <c r="B52" s="150"/>
      <c r="C52" s="417" t="s">
        <v>49</v>
      </c>
      <c r="D52" s="417"/>
      <c r="E52" s="417"/>
      <c r="F52" s="417"/>
      <c r="G52" s="50">
        <v>3644.56</v>
      </c>
      <c r="H52" s="214">
        <f>H33-(J17+G46+G47)</f>
        <v>9122.6567741935487</v>
      </c>
      <c r="I52" s="214"/>
      <c r="J52" s="327">
        <f>(H52*J16)-D12</f>
        <v>182.65716274642909</v>
      </c>
      <c r="K52" s="313"/>
      <c r="L52" s="214">
        <f>IF(J52&lt;=0,G52,G52-J52)</f>
        <v>3461.9028372535709</v>
      </c>
      <c r="M52" s="214"/>
      <c r="N52" s="321"/>
    </row>
    <row r="53" spans="1:16" ht="15.75">
      <c r="A53" s="150"/>
      <c r="B53" s="150"/>
      <c r="C53" s="417" t="s">
        <v>50</v>
      </c>
      <c r="D53" s="417"/>
      <c r="E53" s="417"/>
      <c r="F53" s="417"/>
      <c r="G53" s="50">
        <v>247.41</v>
      </c>
      <c r="H53" s="276"/>
      <c r="I53" s="313"/>
      <c r="J53" s="276">
        <f>G53</f>
        <v>247.41</v>
      </c>
      <c r="K53" s="313"/>
      <c r="L53" s="214">
        <f>G53-J53</f>
        <v>0</v>
      </c>
      <c r="M53" s="214"/>
      <c r="N53" s="323"/>
    </row>
    <row r="54" spans="1:16" ht="18.75">
      <c r="A54" s="158" t="s">
        <v>33</v>
      </c>
      <c r="B54" s="158"/>
      <c r="C54" s="141"/>
      <c r="D54" s="141"/>
      <c r="E54" s="141"/>
      <c r="F54" s="141"/>
      <c r="G54" s="50"/>
      <c r="H54" s="214"/>
      <c r="I54" s="214"/>
      <c r="J54" s="214"/>
      <c r="K54" s="214"/>
      <c r="L54" s="208">
        <f>SUM(L52+L53)</f>
        <v>3461.9028372535709</v>
      </c>
      <c r="M54" s="208"/>
      <c r="N54" s="7">
        <v>3</v>
      </c>
    </row>
    <row r="55" spans="1:16" ht="18.75" customHeight="1">
      <c r="A55" s="153" t="s">
        <v>102</v>
      </c>
      <c r="B55" s="153"/>
      <c r="C55" s="153"/>
      <c r="D55" s="153"/>
      <c r="E55" s="153"/>
      <c r="F55" s="153"/>
      <c r="G55" s="153"/>
      <c r="H55" s="153"/>
      <c r="I55" s="153"/>
      <c r="J55" s="153"/>
      <c r="K55" s="153"/>
      <c r="L55" s="153"/>
      <c r="M55" s="153"/>
      <c r="N55" s="41"/>
    </row>
    <row r="56" spans="1:16" ht="14.45" customHeight="1">
      <c r="A56" s="150" t="s">
        <v>103</v>
      </c>
      <c r="B56" s="150"/>
      <c r="C56" s="257" t="s">
        <v>52</v>
      </c>
      <c r="D56" s="257"/>
      <c r="E56" s="257"/>
      <c r="F56" s="257"/>
      <c r="G56" s="171">
        <f>L40+L48-L54</f>
        <v>22097.190388552881</v>
      </c>
      <c r="H56" s="171"/>
      <c r="I56" s="171"/>
      <c r="J56" s="171"/>
      <c r="K56" s="171"/>
      <c r="L56" s="171"/>
      <c r="M56" s="171"/>
      <c r="N56" s="321"/>
    </row>
    <row r="57" spans="1:16" ht="14.45" customHeight="1">
      <c r="A57" s="150"/>
      <c r="B57" s="150"/>
      <c r="C57" s="257"/>
      <c r="D57" s="257"/>
      <c r="E57" s="257"/>
      <c r="F57" s="257"/>
      <c r="G57" s="171"/>
      <c r="H57" s="171"/>
      <c r="I57" s="171"/>
      <c r="J57" s="171"/>
      <c r="K57" s="171"/>
      <c r="L57" s="171"/>
      <c r="M57" s="171"/>
      <c r="N57" s="323"/>
    </row>
    <row r="58" spans="1:16" ht="15.75" thickBot="1">
      <c r="P58" s="4"/>
    </row>
    <row r="59" spans="1:16" ht="32.25" customHeight="1">
      <c r="A59" s="390"/>
      <c r="B59" s="390"/>
      <c r="C59" s="390"/>
      <c r="D59" s="390"/>
      <c r="E59" s="390"/>
      <c r="F59" s="390"/>
      <c r="H59" s="414" t="s">
        <v>182</v>
      </c>
      <c r="I59" s="415"/>
      <c r="J59" s="415"/>
      <c r="K59" s="416"/>
    </row>
    <row r="60" spans="1:16">
      <c r="A60" s="255"/>
      <c r="B60" s="255"/>
      <c r="C60" s="255"/>
      <c r="D60" s="255"/>
      <c r="E60" s="255"/>
      <c r="F60" s="100"/>
      <c r="H60" s="155" t="s">
        <v>54</v>
      </c>
      <c r="I60" s="155"/>
      <c r="J60" s="155"/>
      <c r="K60" s="74">
        <f>H33</f>
        <v>12020.496774193549</v>
      </c>
    </row>
    <row r="61" spans="1:16">
      <c r="A61" s="255"/>
      <c r="B61" s="255"/>
      <c r="C61" s="255"/>
      <c r="D61" s="255"/>
      <c r="E61" s="255"/>
      <c r="F61" s="100"/>
      <c r="H61" s="155" t="s">
        <v>191</v>
      </c>
      <c r="I61" s="155"/>
      <c r="J61" s="155"/>
      <c r="K61" s="74">
        <f>G46+G47+J17</f>
        <v>2897.84</v>
      </c>
    </row>
    <row r="62" spans="1:16">
      <c r="A62" s="255"/>
      <c r="B62" s="255"/>
      <c r="C62" s="255"/>
      <c r="D62" s="255"/>
      <c r="E62" s="255"/>
      <c r="F62" s="100"/>
      <c r="H62" s="155" t="s">
        <v>56</v>
      </c>
      <c r="I62" s="155"/>
      <c r="J62" s="155"/>
      <c r="K62" s="74">
        <f>K60-K61</f>
        <v>9122.6567741935487</v>
      </c>
    </row>
    <row r="63" spans="1:16">
      <c r="H63" s="155" t="s">
        <v>57</v>
      </c>
      <c r="I63" s="155"/>
      <c r="J63" s="155"/>
      <c r="K63" s="74">
        <f>J16</f>
        <v>0.26999998177221468</v>
      </c>
    </row>
    <row r="64" spans="1:16">
      <c r="H64" s="155" t="s">
        <v>58</v>
      </c>
      <c r="I64" s="155"/>
      <c r="J64" s="155"/>
      <c r="K64" s="74">
        <f>(K62*K63)-D12</f>
        <v>182.65716274642909</v>
      </c>
    </row>
    <row r="65" spans="6:13" ht="30">
      <c r="H65" s="155" t="s">
        <v>59</v>
      </c>
      <c r="I65" s="155"/>
      <c r="J65" s="155"/>
      <c r="K65" s="102">
        <f>IF(K64&lt;=0,G52,G52-K64)</f>
        <v>3461.9028372535709</v>
      </c>
      <c r="L65" s="97" t="s">
        <v>185</v>
      </c>
    </row>
    <row r="67" spans="6:13" ht="12.75" customHeight="1" thickBot="1"/>
    <row r="68" spans="6:13" ht="31.5" customHeight="1">
      <c r="F68" s="386" t="s">
        <v>189</v>
      </c>
      <c r="G68" s="387"/>
      <c r="H68" s="387"/>
      <c r="I68" s="387"/>
      <c r="J68" s="387"/>
      <c r="K68" s="410"/>
    </row>
    <row r="69" spans="6:13">
      <c r="F69" s="155" t="s">
        <v>65</v>
      </c>
      <c r="G69" s="155"/>
      <c r="H69" s="155"/>
      <c r="I69" s="155"/>
      <c r="J69" s="155"/>
      <c r="K69" s="74">
        <f>D16/D13*D14</f>
        <v>10618.316129032259</v>
      </c>
    </row>
    <row r="70" spans="6:13">
      <c r="F70" s="155" t="s">
        <v>66</v>
      </c>
      <c r="G70" s="155"/>
      <c r="H70" s="155"/>
      <c r="I70" s="155"/>
      <c r="J70" s="155"/>
      <c r="K70" s="74">
        <f>K69*J16-D12</f>
        <v>586.48516129032305</v>
      </c>
    </row>
    <row r="71" spans="6:13" ht="37.5">
      <c r="F71" s="155" t="s">
        <v>67</v>
      </c>
      <c r="G71" s="155"/>
      <c r="H71" s="155"/>
      <c r="I71" s="155"/>
      <c r="J71" s="155"/>
      <c r="K71" s="102">
        <f>IF(K70&lt;=0,G52,G52-K70)</f>
        <v>3058.0748387096769</v>
      </c>
      <c r="L71" s="388" t="s">
        <v>184</v>
      </c>
      <c r="M71" s="389"/>
    </row>
    <row r="73" spans="6:13" ht="43.5" customHeight="1">
      <c r="H73" s="192" t="s">
        <v>186</v>
      </c>
      <c r="I73" s="192"/>
      <c r="J73" s="192"/>
      <c r="K73" s="192"/>
    </row>
  </sheetData>
  <mergeCells count="188">
    <mergeCell ref="A1:N1"/>
    <mergeCell ref="A55:M55"/>
    <mergeCell ref="H63:J63"/>
    <mergeCell ref="H64:J64"/>
    <mergeCell ref="H65:J65"/>
    <mergeCell ref="N56:N57"/>
    <mergeCell ref="A59:F59"/>
    <mergeCell ref="A60:E60"/>
    <mergeCell ref="H60:J60"/>
    <mergeCell ref="A61:E61"/>
    <mergeCell ref="H61:J61"/>
    <mergeCell ref="A54:B54"/>
    <mergeCell ref="C54:F54"/>
    <mergeCell ref="H54:K54"/>
    <mergeCell ref="L54:M54"/>
    <mergeCell ref="A56:B57"/>
    <mergeCell ref="C56:F57"/>
    <mergeCell ref="G56:M57"/>
    <mergeCell ref="L50:M51"/>
    <mergeCell ref="A62:E62"/>
    <mergeCell ref="H62:J62"/>
    <mergeCell ref="N50:N51"/>
    <mergeCell ref="C52:F52"/>
    <mergeCell ref="H52:I52"/>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0:B40"/>
    <mergeCell ref="C40:F40"/>
    <mergeCell ref="H40:K40"/>
    <mergeCell ref="L40:M40"/>
    <mergeCell ref="A41:M41"/>
    <mergeCell ref="A42:B42"/>
    <mergeCell ref="C42:F42"/>
    <mergeCell ref="H42:K42"/>
    <mergeCell ref="L42:M4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N20:N22"/>
    <mergeCell ref="C30:F30"/>
    <mergeCell ref="H30:K30"/>
    <mergeCell ref="L30:M30"/>
    <mergeCell ref="C31:F31"/>
    <mergeCell ref="H31:K31"/>
    <mergeCell ref="L31:M31"/>
    <mergeCell ref="C28:F28"/>
    <mergeCell ref="H28:K28"/>
    <mergeCell ref="L28:M28"/>
    <mergeCell ref="C29:F29"/>
    <mergeCell ref="H29:K29"/>
    <mergeCell ref="L29:M29"/>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G10:I10"/>
    <mergeCell ref="J10:M10"/>
    <mergeCell ref="D7:F7"/>
    <mergeCell ref="G7:I7"/>
    <mergeCell ref="J7:M7"/>
    <mergeCell ref="A8:C8"/>
    <mergeCell ref="D8:F8"/>
    <mergeCell ref="G8:I8"/>
    <mergeCell ref="J8:M8"/>
    <mergeCell ref="L71:M71"/>
    <mergeCell ref="H73:K73"/>
    <mergeCell ref="F68:K68"/>
    <mergeCell ref="F69:J69"/>
    <mergeCell ref="F70:J70"/>
    <mergeCell ref="F71:J71"/>
    <mergeCell ref="A2:N2"/>
    <mergeCell ref="H59:K59"/>
    <mergeCell ref="P1:Q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s>
  <hyperlinks>
    <hyperlink ref="P1:Q1" location="İÇİNDEKİLER!A1" display="İÇİNDEKİLER" xr:uid="{00000000-0004-0000-1500-000000000000}"/>
  </hyperlinks>
  <pageMargins left="0.7" right="0.7" top="0.75" bottom="0.75" header="0.3" footer="0.3"/>
  <pageSetup paperSize="9" orientation="portrait" horizontalDpi="4294967294" verticalDpi="4294967294"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A74"/>
  <sheetViews>
    <sheetView topLeftCell="A43" zoomScaleNormal="100" workbookViewId="0">
      <selection activeCell="H53" sqref="H53:K53"/>
    </sheetView>
  </sheetViews>
  <sheetFormatPr defaultColWidth="9.140625" defaultRowHeight="15"/>
  <cols>
    <col min="7" max="7" width="11.140625" customWidth="1"/>
    <col min="13" max="13" width="10.5703125" customWidth="1"/>
    <col min="14" max="14" width="4.7109375" customWidth="1"/>
  </cols>
  <sheetData>
    <row r="1" spans="1:27" ht="33" customHeight="1" thickBot="1">
      <c r="A1" s="425" t="s">
        <v>114</v>
      </c>
      <c r="B1" s="426"/>
      <c r="C1" s="426"/>
      <c r="D1" s="426"/>
      <c r="E1" s="426"/>
      <c r="F1" s="426"/>
      <c r="G1" s="426"/>
      <c r="H1" s="426"/>
      <c r="I1" s="426"/>
      <c r="J1" s="426"/>
      <c r="K1" s="426"/>
      <c r="L1" s="426"/>
      <c r="M1" s="426"/>
      <c r="N1" s="427"/>
      <c r="O1" s="57"/>
      <c r="P1" s="114" t="s">
        <v>175</v>
      </c>
      <c r="Q1" s="114"/>
    </row>
    <row r="2" spans="1:27" ht="18.75">
      <c r="A2" s="65"/>
      <c r="B2" s="65"/>
      <c r="C2" s="65"/>
      <c r="D2" s="65"/>
      <c r="E2" s="65"/>
      <c r="F2" s="65"/>
      <c r="G2" s="65"/>
      <c r="H2" s="65"/>
      <c r="I2" s="65"/>
      <c r="J2" s="65"/>
      <c r="K2" s="65"/>
      <c r="L2" s="65"/>
      <c r="M2" s="65"/>
      <c r="N2" s="65"/>
      <c r="O2" s="57"/>
      <c r="P2" s="57"/>
      <c r="Q2" s="57"/>
    </row>
    <row r="3" spans="1:27" ht="28.5" customHeight="1">
      <c r="A3" s="139" t="s">
        <v>0</v>
      </c>
      <c r="B3" s="139"/>
      <c r="C3" s="139"/>
      <c r="D3" s="139"/>
      <c r="E3" s="139"/>
      <c r="F3" s="139"/>
      <c r="G3" s="139"/>
      <c r="H3" s="139"/>
      <c r="I3" s="139"/>
      <c r="J3" s="139"/>
      <c r="K3" s="139"/>
      <c r="L3" s="139"/>
      <c r="M3" s="139"/>
      <c r="N3" s="1"/>
      <c r="O3" s="219"/>
      <c r="P3" s="219"/>
      <c r="Q3" s="219"/>
    </row>
    <row r="4" spans="1:27" ht="18.75">
      <c r="A4" s="139" t="s">
        <v>1</v>
      </c>
      <c r="B4" s="139"/>
      <c r="C4" s="139"/>
      <c r="D4" s="139"/>
      <c r="E4" s="139"/>
      <c r="F4" s="139"/>
      <c r="G4" s="139"/>
      <c r="H4" s="139"/>
      <c r="I4" s="139"/>
      <c r="J4" s="139"/>
      <c r="K4" s="139"/>
      <c r="L4" s="139"/>
      <c r="M4" s="139"/>
      <c r="N4" s="1"/>
    </row>
    <row r="5" spans="1:27">
      <c r="A5" s="428" t="s">
        <v>2</v>
      </c>
      <c r="B5" s="428"/>
      <c r="C5" s="428"/>
      <c r="D5" s="156"/>
      <c r="E5" s="156"/>
      <c r="F5" s="156"/>
      <c r="G5" s="155" t="s">
        <v>3</v>
      </c>
      <c r="H5" s="155"/>
      <c r="I5" s="155"/>
      <c r="J5" s="156"/>
      <c r="K5" s="156"/>
      <c r="L5" s="156"/>
      <c r="M5" s="156"/>
      <c r="N5" s="321"/>
    </row>
    <row r="6" spans="1:27">
      <c r="A6" s="155" t="s">
        <v>4</v>
      </c>
      <c r="B6" s="155"/>
      <c r="C6" s="155"/>
      <c r="D6" s="156"/>
      <c r="E6" s="156"/>
      <c r="F6" s="156"/>
      <c r="G6" s="155" t="s">
        <v>3</v>
      </c>
      <c r="H6" s="155"/>
      <c r="I6" s="155"/>
      <c r="J6" s="156"/>
      <c r="K6" s="156"/>
      <c r="L6" s="156"/>
      <c r="M6" s="156"/>
      <c r="N6" s="322"/>
    </row>
    <row r="7" spans="1:27">
      <c r="A7" s="155" t="s">
        <v>5</v>
      </c>
      <c r="B7" s="155"/>
      <c r="C7" s="155"/>
      <c r="D7" s="156"/>
      <c r="E7" s="156"/>
      <c r="F7" s="156"/>
      <c r="G7" s="155" t="s">
        <v>9</v>
      </c>
      <c r="H7" s="155"/>
      <c r="I7" s="155"/>
      <c r="J7" s="156"/>
      <c r="K7" s="156"/>
      <c r="L7" s="156"/>
      <c r="M7" s="156"/>
      <c r="N7" s="322"/>
    </row>
    <row r="8" spans="1:27">
      <c r="A8" s="155" t="s">
        <v>6</v>
      </c>
      <c r="B8" s="155"/>
      <c r="C8" s="155"/>
      <c r="D8" s="156"/>
      <c r="E8" s="156"/>
      <c r="F8" s="156"/>
      <c r="G8" s="155" t="s">
        <v>10</v>
      </c>
      <c r="H8" s="155"/>
      <c r="I8" s="155"/>
      <c r="J8" s="156"/>
      <c r="K8" s="156"/>
      <c r="L8" s="156"/>
      <c r="M8" s="156"/>
      <c r="N8" s="322"/>
    </row>
    <row r="9" spans="1:27">
      <c r="A9" s="155" t="s">
        <v>7</v>
      </c>
      <c r="B9" s="155"/>
      <c r="C9" s="155"/>
      <c r="D9" s="156"/>
      <c r="E9" s="156"/>
      <c r="F9" s="156"/>
      <c r="G9" s="155" t="s">
        <v>11</v>
      </c>
      <c r="H9" s="155"/>
      <c r="I9" s="155"/>
      <c r="J9" s="430">
        <v>45078</v>
      </c>
      <c r="K9" s="156"/>
      <c r="L9" s="156"/>
      <c r="M9" s="156"/>
      <c r="N9" s="322"/>
    </row>
    <row r="10" spans="1:27">
      <c r="A10" s="155" t="s">
        <v>12</v>
      </c>
      <c r="B10" s="155"/>
      <c r="C10" s="155"/>
      <c r="D10" s="429">
        <v>45095</v>
      </c>
      <c r="E10" s="156"/>
      <c r="F10" s="156"/>
      <c r="G10" s="155" t="s">
        <v>13</v>
      </c>
      <c r="H10" s="155"/>
      <c r="I10" s="155"/>
      <c r="J10" s="156"/>
      <c r="K10" s="156"/>
      <c r="L10" s="156"/>
      <c r="M10" s="156"/>
      <c r="N10" s="322"/>
    </row>
    <row r="11" spans="1:27">
      <c r="A11" s="155" t="s">
        <v>14</v>
      </c>
      <c r="B11" s="155"/>
      <c r="C11" s="155"/>
      <c r="D11" s="194">
        <v>1276.0250000000001</v>
      </c>
      <c r="E11" s="194"/>
      <c r="F11" s="194"/>
      <c r="G11" s="155" t="s">
        <v>40</v>
      </c>
      <c r="H11" s="155"/>
      <c r="I11" s="155"/>
      <c r="J11" s="156">
        <f>G51+D11</f>
        <v>4890.0349999999999</v>
      </c>
      <c r="K11" s="156"/>
      <c r="L11" s="156"/>
      <c r="M11" s="156"/>
      <c r="N11" s="322"/>
      <c r="R11" s="8"/>
      <c r="S11" s="8"/>
      <c r="T11" s="8"/>
      <c r="U11" s="8"/>
      <c r="V11" s="8"/>
      <c r="W11" s="8"/>
      <c r="X11" s="8"/>
      <c r="Y11" s="8"/>
      <c r="Z11" s="8"/>
      <c r="AA11" s="8"/>
    </row>
    <row r="12" spans="1:27" ht="18" customHeight="1">
      <c r="A12" s="155" t="s">
        <v>41</v>
      </c>
      <c r="B12" s="155"/>
      <c r="C12" s="155"/>
      <c r="D12" s="156">
        <v>30</v>
      </c>
      <c r="E12" s="156"/>
      <c r="F12" s="156"/>
      <c r="G12" s="155" t="s">
        <v>42</v>
      </c>
      <c r="H12" s="155"/>
      <c r="I12" s="155"/>
      <c r="J12" s="156">
        <v>30</v>
      </c>
      <c r="K12" s="156"/>
      <c r="L12" s="156"/>
      <c r="M12" s="156"/>
      <c r="N12" s="322"/>
      <c r="P12" s="4"/>
      <c r="R12" s="8"/>
      <c r="S12" s="433"/>
      <c r="T12" s="433"/>
      <c r="U12" s="434"/>
      <c r="V12" s="434"/>
      <c r="W12" s="434"/>
      <c r="X12" s="434"/>
      <c r="Y12" s="434"/>
      <c r="Z12" s="434"/>
      <c r="AA12" s="434"/>
    </row>
    <row r="13" spans="1:27" ht="15" customHeight="1">
      <c r="A13" s="155" t="s">
        <v>43</v>
      </c>
      <c r="B13" s="155"/>
      <c r="C13" s="155"/>
      <c r="D13" s="156">
        <v>4</v>
      </c>
      <c r="E13" s="156"/>
      <c r="F13" s="156"/>
      <c r="G13" s="155" t="s">
        <v>43</v>
      </c>
      <c r="H13" s="155"/>
      <c r="I13" s="155"/>
      <c r="J13" s="156">
        <f>D13</f>
        <v>4</v>
      </c>
      <c r="K13" s="156"/>
      <c r="L13" s="156"/>
      <c r="M13" s="156"/>
      <c r="N13" s="322"/>
      <c r="R13" s="8"/>
      <c r="S13" s="8"/>
      <c r="T13" s="431"/>
      <c r="U13" s="431"/>
      <c r="V13" s="432"/>
      <c r="W13" s="432"/>
      <c r="X13" s="432"/>
      <c r="Y13" s="432"/>
      <c r="Z13" s="26"/>
      <c r="AA13" s="27"/>
    </row>
    <row r="14" spans="1:27" ht="15" customHeight="1">
      <c r="A14" s="435" t="s">
        <v>79</v>
      </c>
      <c r="B14" s="436"/>
      <c r="C14" s="437"/>
      <c r="D14" s="126">
        <f>D12-D13</f>
        <v>26</v>
      </c>
      <c r="E14" s="293"/>
      <c r="F14" s="127"/>
      <c r="G14" s="435" t="s">
        <v>79</v>
      </c>
      <c r="H14" s="436"/>
      <c r="I14" s="437"/>
      <c r="J14" s="126">
        <f>J12-J13</f>
        <v>26</v>
      </c>
      <c r="K14" s="293"/>
      <c r="L14" s="293"/>
      <c r="M14" s="127"/>
      <c r="N14" s="322"/>
      <c r="R14" s="8"/>
      <c r="S14" s="8"/>
      <c r="T14" s="26"/>
      <c r="U14" s="26"/>
      <c r="V14" s="33"/>
      <c r="W14" s="33"/>
      <c r="X14" s="33"/>
      <c r="Y14" s="33"/>
      <c r="Z14" s="26"/>
      <c r="AA14" s="27"/>
    </row>
    <row r="15" spans="1:27">
      <c r="A15" s="155" t="s">
        <v>64</v>
      </c>
      <c r="B15" s="155"/>
      <c r="C15" s="155"/>
      <c r="D15" s="156">
        <v>18111.240000000002</v>
      </c>
      <c r="E15" s="156"/>
      <c r="F15" s="156"/>
      <c r="G15" s="155" t="s">
        <v>63</v>
      </c>
      <c r="H15" s="155"/>
      <c r="I15" s="155"/>
      <c r="J15" s="438">
        <v>0.27</v>
      </c>
      <c r="K15" s="438"/>
      <c r="L15" s="438"/>
      <c r="M15" s="438"/>
      <c r="N15" s="322"/>
      <c r="R15" s="8"/>
      <c r="S15" s="8"/>
      <c r="T15" s="431"/>
      <c r="U15" s="431"/>
      <c r="V15" s="432"/>
      <c r="W15" s="432"/>
      <c r="X15" s="432"/>
      <c r="Y15" s="432"/>
      <c r="Z15" s="26"/>
      <c r="AA15" s="27"/>
    </row>
    <row r="16" spans="1:27" ht="15.75">
      <c r="A16" s="435" t="s">
        <v>190</v>
      </c>
      <c r="B16" s="436"/>
      <c r="C16" s="436"/>
      <c r="D16" s="436"/>
      <c r="E16" s="436"/>
      <c r="F16" s="436"/>
      <c r="G16" s="436"/>
      <c r="H16" s="436"/>
      <c r="I16" s="437"/>
      <c r="J16" s="276">
        <v>133.43</v>
      </c>
      <c r="K16" s="327"/>
      <c r="L16" s="327"/>
      <c r="M16" s="313"/>
      <c r="N16" s="322"/>
      <c r="R16" s="8"/>
      <c r="S16" s="8"/>
      <c r="T16" s="26"/>
      <c r="U16" s="26"/>
      <c r="V16" s="33"/>
      <c r="W16" s="33"/>
      <c r="X16" s="33"/>
      <c r="Y16" s="33"/>
      <c r="Z16" s="26"/>
      <c r="AA16" s="27"/>
    </row>
    <row r="17" spans="1:27" ht="29.25" customHeight="1">
      <c r="A17" s="155" t="s">
        <v>8</v>
      </c>
      <c r="B17" s="155"/>
      <c r="C17" s="155"/>
      <c r="D17" s="156"/>
      <c r="E17" s="156"/>
      <c r="F17" s="156"/>
      <c r="G17" s="156"/>
      <c r="H17" s="156"/>
      <c r="I17" s="156"/>
      <c r="J17" s="156"/>
      <c r="K17" s="156"/>
      <c r="L17" s="156"/>
      <c r="M17" s="156"/>
      <c r="N17" s="323"/>
      <c r="R17" s="8"/>
      <c r="S17" s="8"/>
      <c r="T17" s="431"/>
      <c r="U17" s="431"/>
      <c r="V17" s="432"/>
      <c r="W17" s="432"/>
      <c r="X17" s="432"/>
      <c r="Y17" s="432"/>
      <c r="Z17" s="26"/>
      <c r="AA17" s="27"/>
    </row>
    <row r="18" spans="1:27" ht="15.75" customHeight="1">
      <c r="A18" s="153" t="s">
        <v>15</v>
      </c>
      <c r="B18" s="153"/>
      <c r="C18" s="153"/>
      <c r="D18" s="153"/>
      <c r="E18" s="153"/>
      <c r="F18" s="153"/>
      <c r="G18" s="153"/>
      <c r="H18" s="153"/>
      <c r="I18" s="153"/>
      <c r="J18" s="153"/>
      <c r="K18" s="153"/>
      <c r="L18" s="153"/>
      <c r="M18" s="153"/>
      <c r="N18" s="1"/>
      <c r="R18" s="8"/>
      <c r="S18" s="8"/>
      <c r="T18" s="439"/>
      <c r="U18" s="439"/>
      <c r="V18" s="439"/>
      <c r="W18" s="439"/>
      <c r="X18" s="439"/>
      <c r="Y18" s="439"/>
      <c r="Z18" s="439"/>
      <c r="AA18" s="439"/>
    </row>
    <row r="19" spans="1:27" ht="15" customHeight="1">
      <c r="A19" s="172"/>
      <c r="B19" s="172"/>
      <c r="C19" s="215"/>
      <c r="D19" s="215"/>
      <c r="E19" s="215"/>
      <c r="F19" s="215"/>
      <c r="G19" s="136" t="s">
        <v>30</v>
      </c>
      <c r="H19" s="172" t="s">
        <v>31</v>
      </c>
      <c r="I19" s="170"/>
      <c r="J19" s="170"/>
      <c r="K19" s="170"/>
      <c r="L19" s="172" t="s">
        <v>32</v>
      </c>
      <c r="M19" s="170"/>
      <c r="N19" s="321"/>
      <c r="R19" s="8"/>
      <c r="S19" s="8"/>
      <c r="T19" s="439"/>
      <c r="U19" s="439"/>
      <c r="V19" s="439"/>
      <c r="W19" s="28"/>
      <c r="X19" s="28"/>
      <c r="Y19" s="28"/>
      <c r="Z19" s="28"/>
      <c r="AA19" s="28"/>
    </row>
    <row r="20" spans="1:27" ht="15" customHeight="1">
      <c r="A20" s="172"/>
      <c r="B20" s="172"/>
      <c r="C20" s="215"/>
      <c r="D20" s="215"/>
      <c r="E20" s="215"/>
      <c r="F20" s="215"/>
      <c r="G20" s="136"/>
      <c r="H20" s="170"/>
      <c r="I20" s="170"/>
      <c r="J20" s="170"/>
      <c r="K20" s="170"/>
      <c r="L20" s="170"/>
      <c r="M20" s="170"/>
      <c r="N20" s="322"/>
      <c r="R20" s="8"/>
      <c r="S20" s="8"/>
      <c r="T20" s="407"/>
      <c r="U20" s="407"/>
      <c r="V20" s="29"/>
      <c r="W20" s="30"/>
      <c r="X20" s="31"/>
      <c r="Y20" s="31"/>
      <c r="Z20" s="30"/>
      <c r="AA20" s="31"/>
    </row>
    <row r="21" spans="1:27" ht="39" customHeight="1">
      <c r="A21" s="172"/>
      <c r="B21" s="172"/>
      <c r="C21" s="215"/>
      <c r="D21" s="215"/>
      <c r="E21" s="215"/>
      <c r="F21" s="215"/>
      <c r="G21" s="136"/>
      <c r="H21" s="170"/>
      <c r="I21" s="170"/>
      <c r="J21" s="170"/>
      <c r="K21" s="170"/>
      <c r="L21" s="170"/>
      <c r="M21" s="170"/>
      <c r="N21" s="323"/>
      <c r="R21" s="8"/>
      <c r="S21" s="8"/>
      <c r="T21" s="407"/>
      <c r="U21" s="407"/>
      <c r="V21" s="29"/>
      <c r="W21" s="30"/>
      <c r="X21" s="31"/>
      <c r="Y21" s="31"/>
      <c r="Z21" s="30"/>
      <c r="AA21" s="31"/>
    </row>
    <row r="22" spans="1:27" ht="15" customHeight="1">
      <c r="A22" s="150" t="s">
        <v>16</v>
      </c>
      <c r="B22" s="150"/>
      <c r="C22" s="142" t="s">
        <v>17</v>
      </c>
      <c r="D22" s="142"/>
      <c r="E22" s="142"/>
      <c r="F22" s="142"/>
      <c r="G22" s="43">
        <v>650.53</v>
      </c>
      <c r="H22" s="214">
        <f>$G22/$D$12*$D$13</f>
        <v>86.737333333333325</v>
      </c>
      <c r="I22" s="214"/>
      <c r="J22" s="214"/>
      <c r="K22" s="214"/>
      <c r="L22" s="214">
        <f>G22-H22</f>
        <v>563.79266666666661</v>
      </c>
      <c r="M22" s="214"/>
      <c r="N22" s="321"/>
      <c r="R22" s="8"/>
      <c r="S22" s="8"/>
      <c r="T22" s="407"/>
      <c r="U22" s="407"/>
      <c r="V22" s="29"/>
      <c r="W22" s="30"/>
      <c r="X22" s="31"/>
      <c r="Y22" s="31"/>
      <c r="Z22" s="30"/>
      <c r="AA22" s="31"/>
    </row>
    <row r="23" spans="1:27" ht="15.75">
      <c r="A23" s="150"/>
      <c r="B23" s="150"/>
      <c r="C23" s="142" t="s">
        <v>18</v>
      </c>
      <c r="D23" s="142"/>
      <c r="E23" s="142"/>
      <c r="F23" s="142"/>
      <c r="G23" s="43">
        <v>6787.99</v>
      </c>
      <c r="H23" s="214">
        <f t="shared" ref="H23:H38" si="0">$G23/$D$12*$D$13</f>
        <v>905.06533333333334</v>
      </c>
      <c r="I23" s="214"/>
      <c r="J23" s="214"/>
      <c r="K23" s="214"/>
      <c r="L23" s="214">
        <f t="shared" ref="L23:L38" si="1">G23-H23</f>
        <v>5882.9246666666668</v>
      </c>
      <c r="M23" s="214"/>
      <c r="N23" s="322"/>
      <c r="R23" s="8"/>
      <c r="S23" s="8"/>
      <c r="T23" s="407"/>
      <c r="U23" s="407"/>
      <c r="V23" s="29"/>
      <c r="W23" s="30"/>
      <c r="X23" s="31"/>
      <c r="Y23" s="31"/>
      <c r="Z23" s="30"/>
      <c r="AA23" s="31"/>
    </row>
    <row r="24" spans="1:27" ht="15.75">
      <c r="A24" s="150"/>
      <c r="B24" s="150"/>
      <c r="C24" s="142" t="s">
        <v>19</v>
      </c>
      <c r="D24" s="142"/>
      <c r="E24" s="142"/>
      <c r="F24" s="142"/>
      <c r="G24" s="43">
        <v>190.82</v>
      </c>
      <c r="H24" s="214">
        <f t="shared" si="0"/>
        <v>25.442666666666664</v>
      </c>
      <c r="I24" s="214"/>
      <c r="J24" s="214"/>
      <c r="K24" s="214"/>
      <c r="L24" s="214">
        <f t="shared" si="1"/>
        <v>165.37733333333333</v>
      </c>
      <c r="M24" s="214"/>
      <c r="N24" s="322"/>
      <c r="R24" s="8"/>
      <c r="S24" s="8"/>
      <c r="T24" s="407"/>
      <c r="U24" s="407"/>
      <c r="V24" s="29"/>
      <c r="W24" s="30"/>
      <c r="X24" s="31"/>
      <c r="Y24" s="31"/>
      <c r="Z24" s="30"/>
      <c r="AA24" s="31"/>
    </row>
    <row r="25" spans="1:27" ht="15.75">
      <c r="A25" s="150"/>
      <c r="B25" s="150"/>
      <c r="C25" s="142" t="s">
        <v>20</v>
      </c>
      <c r="D25" s="142"/>
      <c r="E25" s="142"/>
      <c r="F25" s="142"/>
      <c r="G25" s="43">
        <v>1821.47</v>
      </c>
      <c r="H25" s="214">
        <f t="shared" si="0"/>
        <v>242.86266666666668</v>
      </c>
      <c r="I25" s="214"/>
      <c r="J25" s="214"/>
      <c r="K25" s="214"/>
      <c r="L25" s="214">
        <f t="shared" si="1"/>
        <v>1578.6073333333334</v>
      </c>
      <c r="M25" s="214"/>
      <c r="N25" s="322"/>
      <c r="R25" s="8"/>
      <c r="S25" s="8"/>
      <c r="T25" s="407"/>
      <c r="U25" s="407"/>
      <c r="V25" s="29"/>
      <c r="W25" s="30"/>
      <c r="X25" s="31"/>
      <c r="Y25" s="31"/>
      <c r="Z25" s="30"/>
      <c r="AA25" s="31"/>
    </row>
    <row r="26" spans="1:27" ht="15.75">
      <c r="A26" s="150"/>
      <c r="B26" s="150"/>
      <c r="C26" s="142" t="s">
        <v>21</v>
      </c>
      <c r="D26" s="142"/>
      <c r="E26" s="142"/>
      <c r="F26" s="142"/>
      <c r="G26" s="43">
        <v>343.84</v>
      </c>
      <c r="H26" s="214">
        <f t="shared" si="0"/>
        <v>45.845333333333329</v>
      </c>
      <c r="I26" s="214"/>
      <c r="J26" s="214"/>
      <c r="K26" s="214"/>
      <c r="L26" s="214">
        <f t="shared" si="1"/>
        <v>297.99466666666666</v>
      </c>
      <c r="M26" s="214"/>
      <c r="N26" s="322"/>
      <c r="R26" s="8"/>
      <c r="S26" s="8"/>
      <c r="T26" s="407"/>
      <c r="U26" s="407"/>
      <c r="V26" s="29"/>
      <c r="W26" s="30"/>
      <c r="X26" s="31"/>
      <c r="Y26" s="31"/>
      <c r="Z26" s="30"/>
      <c r="AA26" s="31"/>
    </row>
    <row r="27" spans="1:27" ht="15.75">
      <c r="A27" s="150"/>
      <c r="B27" s="150"/>
      <c r="C27" s="142" t="s">
        <v>100</v>
      </c>
      <c r="D27" s="142"/>
      <c r="E27" s="142"/>
      <c r="F27" s="142"/>
      <c r="G27" s="43">
        <v>0</v>
      </c>
      <c r="H27" s="214">
        <f>G27</f>
        <v>0</v>
      </c>
      <c r="I27" s="214"/>
      <c r="J27" s="214"/>
      <c r="K27" s="214"/>
      <c r="L27" s="214">
        <f t="shared" si="1"/>
        <v>0</v>
      </c>
      <c r="M27" s="214"/>
      <c r="N27" s="322"/>
      <c r="R27" s="8"/>
      <c r="S27" s="8"/>
      <c r="T27" s="407"/>
      <c r="U27" s="407"/>
      <c r="V27" s="29"/>
      <c r="W27" s="30"/>
      <c r="X27" s="31"/>
      <c r="Y27" s="31"/>
      <c r="Z27" s="30"/>
      <c r="AA27" s="31"/>
    </row>
    <row r="28" spans="1:27" ht="15.75">
      <c r="A28" s="150"/>
      <c r="B28" s="150"/>
      <c r="C28" s="142" t="s">
        <v>101</v>
      </c>
      <c r="D28" s="142"/>
      <c r="E28" s="142"/>
      <c r="F28" s="142"/>
      <c r="G28" s="43">
        <v>0</v>
      </c>
      <c r="H28" s="214">
        <f>G28</f>
        <v>0</v>
      </c>
      <c r="I28" s="214"/>
      <c r="J28" s="214"/>
      <c r="K28" s="214"/>
      <c r="L28" s="214">
        <f t="shared" si="1"/>
        <v>0</v>
      </c>
      <c r="M28" s="214"/>
      <c r="N28" s="322"/>
      <c r="R28" s="8"/>
      <c r="S28" s="8"/>
      <c r="T28" s="407"/>
      <c r="U28" s="407"/>
      <c r="V28" s="29"/>
      <c r="W28" s="30"/>
      <c r="X28" s="31"/>
      <c r="Y28" s="31"/>
      <c r="Z28" s="32"/>
      <c r="AA28" s="31"/>
    </row>
    <row r="29" spans="1:27" ht="15.75">
      <c r="A29" s="150"/>
      <c r="B29" s="150"/>
      <c r="C29" s="142" t="s">
        <v>107</v>
      </c>
      <c r="D29" s="142"/>
      <c r="E29" s="142"/>
      <c r="F29" s="142"/>
      <c r="G29" s="43">
        <v>0</v>
      </c>
      <c r="H29" s="214">
        <f>G29</f>
        <v>0</v>
      </c>
      <c r="I29" s="214"/>
      <c r="J29" s="214"/>
      <c r="K29" s="214"/>
      <c r="L29" s="214">
        <f t="shared" si="1"/>
        <v>0</v>
      </c>
      <c r="M29" s="214"/>
      <c r="N29" s="322"/>
      <c r="R29" s="8"/>
      <c r="S29" s="8"/>
      <c r="T29" s="407"/>
      <c r="U29" s="407"/>
      <c r="V29" s="440"/>
      <c r="W29" s="407"/>
      <c r="X29" s="441"/>
      <c r="Y29" s="441"/>
      <c r="Z29" s="25"/>
      <c r="AA29" s="25"/>
    </row>
    <row r="30" spans="1:27" ht="15" customHeight="1">
      <c r="A30" s="150"/>
      <c r="B30" s="150"/>
      <c r="C30" s="142" t="s">
        <v>22</v>
      </c>
      <c r="D30" s="142"/>
      <c r="E30" s="142"/>
      <c r="F30" s="142"/>
      <c r="G30" s="43">
        <v>0</v>
      </c>
      <c r="H30" s="214">
        <f>G30</f>
        <v>0</v>
      </c>
      <c r="I30" s="214"/>
      <c r="J30" s="214"/>
      <c r="K30" s="214"/>
      <c r="L30" s="214">
        <f t="shared" si="1"/>
        <v>0</v>
      </c>
      <c r="M30" s="214"/>
      <c r="N30" s="322"/>
      <c r="R30" s="8"/>
      <c r="S30" s="8"/>
      <c r="T30" s="407"/>
      <c r="U30" s="407"/>
      <c r="V30" s="440"/>
      <c r="W30" s="407"/>
      <c r="X30" s="441"/>
      <c r="Y30" s="441"/>
      <c r="Z30" s="442"/>
      <c r="AA30" s="441"/>
    </row>
    <row r="31" spans="1:27" ht="15.75">
      <c r="A31" s="150"/>
      <c r="B31" s="150"/>
      <c r="C31" s="142" t="s">
        <v>23</v>
      </c>
      <c r="D31" s="142"/>
      <c r="E31" s="142"/>
      <c r="F31" s="142"/>
      <c r="G31" s="43">
        <v>5974</v>
      </c>
      <c r="H31" s="214">
        <f t="shared" si="0"/>
        <v>796.5333333333333</v>
      </c>
      <c r="I31" s="214"/>
      <c r="J31" s="214"/>
      <c r="K31" s="214"/>
      <c r="L31" s="214">
        <f t="shared" si="1"/>
        <v>5177.4666666666672</v>
      </c>
      <c r="M31" s="214"/>
      <c r="N31" s="322"/>
      <c r="R31" s="8"/>
      <c r="S31" s="8"/>
      <c r="T31" s="407"/>
      <c r="U31" s="407"/>
      <c r="V31" s="440"/>
      <c r="W31" s="407"/>
      <c r="X31" s="441"/>
      <c r="Y31" s="441"/>
      <c r="Z31" s="442"/>
      <c r="AA31" s="441"/>
    </row>
    <row r="32" spans="1:27" ht="15.75">
      <c r="A32" s="150"/>
      <c r="B32" s="150"/>
      <c r="C32" s="142" t="s">
        <v>24</v>
      </c>
      <c r="D32" s="142"/>
      <c r="E32" s="142"/>
      <c r="F32" s="142"/>
      <c r="G32" s="43">
        <v>0</v>
      </c>
      <c r="H32" s="214">
        <f>$G32/$D$12*$D$13</f>
        <v>0</v>
      </c>
      <c r="I32" s="214"/>
      <c r="J32" s="214"/>
      <c r="K32" s="214"/>
      <c r="L32" s="214">
        <f t="shared" si="1"/>
        <v>0</v>
      </c>
      <c r="M32" s="214"/>
      <c r="N32" s="322"/>
      <c r="R32" s="8"/>
      <c r="S32" s="8"/>
      <c r="T32" s="407"/>
      <c r="U32" s="407"/>
      <c r="V32" s="440"/>
      <c r="W32" s="407"/>
      <c r="X32" s="441"/>
      <c r="Y32" s="441"/>
      <c r="Z32" s="25"/>
      <c r="AA32" s="25"/>
    </row>
    <row r="33" spans="1:27" ht="15.75">
      <c r="A33" s="150"/>
      <c r="B33" s="150"/>
      <c r="C33" s="142" t="s">
        <v>25</v>
      </c>
      <c r="D33" s="142"/>
      <c r="E33" s="142"/>
      <c r="F33" s="142"/>
      <c r="G33" s="43">
        <v>0</v>
      </c>
      <c r="H33" s="214">
        <f t="shared" si="0"/>
        <v>0</v>
      </c>
      <c r="I33" s="214"/>
      <c r="J33" s="214"/>
      <c r="K33" s="214"/>
      <c r="L33" s="214">
        <f t="shared" si="1"/>
        <v>0</v>
      </c>
      <c r="M33" s="214"/>
      <c r="N33" s="322"/>
      <c r="R33" s="8"/>
      <c r="S33" s="8"/>
      <c r="T33" s="407"/>
      <c r="U33" s="407"/>
      <c r="V33" s="440"/>
      <c r="W33" s="407"/>
      <c r="X33" s="441"/>
      <c r="Y33" s="441"/>
      <c r="Z33" s="25"/>
      <c r="AA33" s="25"/>
    </row>
    <row r="34" spans="1:27" ht="15.75">
      <c r="A34" s="150"/>
      <c r="B34" s="150"/>
      <c r="C34" s="142" t="s">
        <v>68</v>
      </c>
      <c r="D34" s="142"/>
      <c r="E34" s="142"/>
      <c r="F34" s="142"/>
      <c r="G34" s="43">
        <v>10917.98</v>
      </c>
      <c r="H34" s="214">
        <f t="shared" si="0"/>
        <v>1455.7306666666666</v>
      </c>
      <c r="I34" s="214"/>
      <c r="J34" s="214"/>
      <c r="K34" s="214"/>
      <c r="L34" s="214">
        <f t="shared" si="1"/>
        <v>9462.2493333333332</v>
      </c>
      <c r="M34" s="214"/>
      <c r="N34" s="322"/>
      <c r="R34" s="8"/>
      <c r="S34" s="8"/>
      <c r="T34" s="407"/>
      <c r="U34" s="407"/>
      <c r="V34" s="29"/>
      <c r="W34" s="30"/>
      <c r="X34" s="31"/>
      <c r="Y34" s="31"/>
      <c r="Z34" s="25"/>
      <c r="AA34" s="25"/>
    </row>
    <row r="35" spans="1:27" ht="15.75">
      <c r="A35" s="150"/>
      <c r="B35" s="150"/>
      <c r="C35" s="142" t="s">
        <v>27</v>
      </c>
      <c r="D35" s="142"/>
      <c r="E35" s="142"/>
      <c r="F35" s="142"/>
      <c r="G35" s="43">
        <v>0</v>
      </c>
      <c r="H35" s="214">
        <f t="shared" si="0"/>
        <v>0</v>
      </c>
      <c r="I35" s="214"/>
      <c r="J35" s="214"/>
      <c r="K35" s="214"/>
      <c r="L35" s="214">
        <f t="shared" si="1"/>
        <v>0</v>
      </c>
      <c r="M35" s="214"/>
      <c r="N35" s="322"/>
      <c r="R35" s="8"/>
      <c r="S35" s="8"/>
      <c r="T35" s="407"/>
      <c r="U35" s="407"/>
      <c r="V35" s="29"/>
      <c r="W35" s="30"/>
      <c r="X35" s="31"/>
      <c r="Y35" s="31"/>
      <c r="Z35" s="25"/>
      <c r="AA35" s="25"/>
    </row>
    <row r="36" spans="1:27" ht="15.75">
      <c r="A36" s="150"/>
      <c r="B36" s="150"/>
      <c r="C36" s="142" t="s">
        <v>28</v>
      </c>
      <c r="D36" s="142"/>
      <c r="E36" s="142"/>
      <c r="F36" s="142"/>
      <c r="G36" s="43">
        <v>0</v>
      </c>
      <c r="H36" s="214">
        <f t="shared" si="0"/>
        <v>0</v>
      </c>
      <c r="I36" s="214"/>
      <c r="J36" s="214"/>
      <c r="K36" s="214"/>
      <c r="L36" s="214">
        <f t="shared" si="1"/>
        <v>0</v>
      </c>
      <c r="M36" s="214"/>
      <c r="N36" s="322"/>
      <c r="R36" s="8"/>
      <c r="S36" s="8"/>
      <c r="T36" s="407"/>
      <c r="U36" s="407"/>
      <c r="V36" s="29"/>
      <c r="W36" s="30"/>
      <c r="X36" s="31"/>
      <c r="Y36" s="31"/>
      <c r="Z36" s="25"/>
      <c r="AA36" s="25"/>
    </row>
    <row r="37" spans="1:27" ht="15" customHeight="1">
      <c r="A37" s="150"/>
      <c r="B37" s="150"/>
      <c r="C37" s="142" t="s">
        <v>51</v>
      </c>
      <c r="D37" s="142"/>
      <c r="E37" s="142"/>
      <c r="F37" s="142"/>
      <c r="G37" s="43">
        <v>0</v>
      </c>
      <c r="H37" s="214">
        <f t="shared" si="0"/>
        <v>0</v>
      </c>
      <c r="I37" s="214"/>
      <c r="J37" s="214"/>
      <c r="K37" s="214"/>
      <c r="L37" s="214">
        <f t="shared" si="1"/>
        <v>0</v>
      </c>
      <c r="M37" s="214"/>
      <c r="N37" s="322"/>
      <c r="R37" s="8"/>
      <c r="S37" s="8"/>
      <c r="T37" s="407"/>
      <c r="U37" s="407"/>
      <c r="V37" s="31"/>
      <c r="W37" s="32"/>
      <c r="X37" s="31"/>
      <c r="Y37" s="31"/>
      <c r="Z37" s="25"/>
      <c r="AA37" s="25"/>
    </row>
    <row r="38" spans="1:27" ht="15" customHeight="1">
      <c r="A38" s="150"/>
      <c r="B38" s="150"/>
      <c r="C38" s="142" t="s">
        <v>104</v>
      </c>
      <c r="D38" s="142"/>
      <c r="E38" s="142"/>
      <c r="F38" s="142"/>
      <c r="G38" s="43">
        <v>0</v>
      </c>
      <c r="H38" s="214">
        <f t="shared" si="0"/>
        <v>0</v>
      </c>
      <c r="I38" s="214"/>
      <c r="J38" s="214"/>
      <c r="K38" s="214"/>
      <c r="L38" s="214">
        <f t="shared" si="1"/>
        <v>0</v>
      </c>
      <c r="M38" s="214"/>
      <c r="N38" s="322"/>
      <c r="R38" s="8"/>
      <c r="S38" s="8"/>
      <c r="T38" s="407"/>
      <c r="U38" s="407"/>
      <c r="V38" s="31"/>
      <c r="W38" s="25"/>
      <c r="X38" s="25"/>
      <c r="Y38" s="25"/>
      <c r="Z38" s="25"/>
      <c r="AA38" s="25"/>
    </row>
    <row r="39" spans="1:27" ht="18.75" customHeight="1">
      <c r="A39" s="158" t="s">
        <v>33</v>
      </c>
      <c r="B39" s="158"/>
      <c r="C39" s="141"/>
      <c r="D39" s="141"/>
      <c r="E39" s="141"/>
      <c r="F39" s="141"/>
      <c r="G39" s="43">
        <f>SUM(G22:G38)</f>
        <v>26686.629999999997</v>
      </c>
      <c r="H39" s="214">
        <f>SUM(H22:K38)</f>
        <v>3558.217333333333</v>
      </c>
      <c r="I39" s="141"/>
      <c r="J39" s="141"/>
      <c r="K39" s="141"/>
      <c r="L39" s="260">
        <f>G39-H39</f>
        <v>23128.412666666663</v>
      </c>
      <c r="M39" s="260"/>
      <c r="N39" s="7">
        <v>1</v>
      </c>
      <c r="R39" s="8"/>
      <c r="S39" s="8"/>
      <c r="T39" s="407"/>
      <c r="U39" s="407"/>
      <c r="V39" s="31"/>
      <c r="W39" s="25"/>
      <c r="X39" s="25"/>
      <c r="Y39" s="25"/>
      <c r="Z39" s="25"/>
      <c r="AA39" s="25"/>
    </row>
    <row r="40" spans="1:27" ht="15.75">
      <c r="A40" s="153" t="s">
        <v>39</v>
      </c>
      <c r="B40" s="153"/>
      <c r="C40" s="153"/>
      <c r="D40" s="153"/>
      <c r="E40" s="153"/>
      <c r="F40" s="153"/>
      <c r="G40" s="153"/>
      <c r="H40" s="153"/>
      <c r="I40" s="153"/>
      <c r="J40" s="153"/>
      <c r="K40" s="153"/>
      <c r="L40" s="153"/>
      <c r="M40" s="153"/>
      <c r="N40" s="1"/>
      <c r="R40" s="8"/>
      <c r="S40" s="8"/>
      <c r="T40" s="407"/>
      <c r="U40" s="407"/>
      <c r="V40" s="31"/>
      <c r="W40" s="25"/>
      <c r="X40" s="25"/>
      <c r="Y40" s="25"/>
      <c r="Z40" s="25"/>
      <c r="AA40" s="25"/>
    </row>
    <row r="41" spans="1:27" ht="50.25" customHeight="1">
      <c r="A41" s="213"/>
      <c r="B41" s="213"/>
      <c r="C41" s="170" t="s">
        <v>35</v>
      </c>
      <c r="D41" s="170"/>
      <c r="E41" s="170"/>
      <c r="F41" s="170"/>
      <c r="G41" s="48" t="s">
        <v>36</v>
      </c>
      <c r="H41" s="172" t="s">
        <v>115</v>
      </c>
      <c r="I41" s="172"/>
      <c r="J41" s="172"/>
      <c r="K41" s="172"/>
      <c r="L41" s="172" t="s">
        <v>38</v>
      </c>
      <c r="M41" s="172"/>
      <c r="N41" s="1"/>
    </row>
    <row r="42" spans="1:27" ht="15" customHeight="1">
      <c r="A42" s="198" t="s">
        <v>105</v>
      </c>
      <c r="B42" s="199"/>
      <c r="C42" s="210" t="s">
        <v>120</v>
      </c>
      <c r="D42" s="210"/>
      <c r="E42" s="210"/>
      <c r="F42" s="210"/>
      <c r="G42" s="49">
        <v>3084.96</v>
      </c>
      <c r="H42" s="211">
        <f>$G42/$J$12*$J$13</f>
        <v>411.32800000000003</v>
      </c>
      <c r="I42" s="211"/>
      <c r="J42" s="211"/>
      <c r="K42" s="211"/>
      <c r="L42" s="211">
        <f>G42-H42</f>
        <v>2673.6320000000001</v>
      </c>
      <c r="M42" s="211"/>
      <c r="N42" s="321"/>
    </row>
    <row r="43" spans="1:27" ht="15.75">
      <c r="A43" s="393"/>
      <c r="B43" s="394"/>
      <c r="C43" s="210" t="s">
        <v>98</v>
      </c>
      <c r="D43" s="210"/>
      <c r="E43" s="210"/>
      <c r="F43" s="210"/>
      <c r="G43" s="49">
        <v>1850.98</v>
      </c>
      <c r="H43" s="211">
        <f>G43</f>
        <v>1850.98</v>
      </c>
      <c r="I43" s="211"/>
      <c r="J43" s="211"/>
      <c r="K43" s="211"/>
      <c r="L43" s="211">
        <f t="shared" ref="L43:L46" si="2">G43-H43</f>
        <v>0</v>
      </c>
      <c r="M43" s="211"/>
      <c r="N43" s="322"/>
    </row>
    <row r="44" spans="1:27" ht="15.75">
      <c r="A44" s="393"/>
      <c r="B44" s="394"/>
      <c r="C44" s="210" t="s">
        <v>121</v>
      </c>
      <c r="D44" s="210"/>
      <c r="E44" s="210"/>
      <c r="F44" s="210"/>
      <c r="G44" s="49">
        <v>0</v>
      </c>
      <c r="H44" s="211">
        <f t="shared" ref="H44" si="3">$G44/$J$12*$J$13</f>
        <v>0</v>
      </c>
      <c r="I44" s="211"/>
      <c r="J44" s="211"/>
      <c r="K44" s="211"/>
      <c r="L44" s="211">
        <f t="shared" si="2"/>
        <v>0</v>
      </c>
      <c r="M44" s="211"/>
      <c r="N44" s="322"/>
    </row>
    <row r="45" spans="1:27" ht="15.75">
      <c r="A45" s="393"/>
      <c r="B45" s="394"/>
      <c r="C45" s="306" t="s">
        <v>122</v>
      </c>
      <c r="D45" s="307"/>
      <c r="E45" s="307"/>
      <c r="F45" s="308"/>
      <c r="G45" s="49">
        <v>2467.9699999999998</v>
      </c>
      <c r="H45" s="283">
        <f>G45</f>
        <v>2467.9699999999998</v>
      </c>
      <c r="I45" s="284"/>
      <c r="J45" s="284"/>
      <c r="K45" s="285"/>
      <c r="L45" s="211">
        <f t="shared" si="2"/>
        <v>0</v>
      </c>
      <c r="M45" s="211"/>
      <c r="N45" s="322"/>
    </row>
    <row r="46" spans="1:27" ht="15.75">
      <c r="A46" s="393"/>
      <c r="B46" s="394"/>
      <c r="C46" s="210" t="s">
        <v>123</v>
      </c>
      <c r="D46" s="210"/>
      <c r="E46" s="210"/>
      <c r="F46" s="210"/>
      <c r="G46" s="49">
        <v>0</v>
      </c>
      <c r="H46" s="283">
        <v>0</v>
      </c>
      <c r="I46" s="284"/>
      <c r="J46" s="284"/>
      <c r="K46" s="285"/>
      <c r="L46" s="211">
        <f t="shared" si="2"/>
        <v>0</v>
      </c>
      <c r="M46" s="211"/>
      <c r="N46" s="323"/>
    </row>
    <row r="47" spans="1:27" ht="18.75">
      <c r="A47" s="158" t="s">
        <v>33</v>
      </c>
      <c r="B47" s="158"/>
      <c r="C47" s="210"/>
      <c r="D47" s="210"/>
      <c r="E47" s="210"/>
      <c r="F47" s="210"/>
      <c r="G47" s="49"/>
      <c r="H47" s="211"/>
      <c r="I47" s="211"/>
      <c r="J47" s="211"/>
      <c r="K47" s="211"/>
      <c r="L47" s="208">
        <f>SUM(L42:M46)</f>
        <v>2673.6320000000001</v>
      </c>
      <c r="M47" s="208"/>
      <c r="N47" s="7">
        <v>2</v>
      </c>
    </row>
    <row r="48" spans="1:27" ht="15.75">
      <c r="A48" s="153" t="s">
        <v>44</v>
      </c>
      <c r="B48" s="153"/>
      <c r="C48" s="153"/>
      <c r="D48" s="153"/>
      <c r="E48" s="153"/>
      <c r="F48" s="153"/>
      <c r="G48" s="153"/>
      <c r="H48" s="153"/>
      <c r="I48" s="153"/>
      <c r="J48" s="153"/>
      <c r="K48" s="153"/>
      <c r="L48" s="153"/>
      <c r="M48" s="153"/>
      <c r="N48" s="1"/>
    </row>
    <row r="49" spans="1:14" ht="15" customHeight="1">
      <c r="A49" s="150" t="s">
        <v>45</v>
      </c>
      <c r="B49" s="150"/>
      <c r="C49" s="170" t="s">
        <v>46</v>
      </c>
      <c r="D49" s="170"/>
      <c r="E49" s="170"/>
      <c r="F49" s="170"/>
      <c r="G49" s="172" t="s">
        <v>47</v>
      </c>
      <c r="H49" s="314" t="s">
        <v>65</v>
      </c>
      <c r="I49" s="315"/>
      <c r="J49" s="314" t="s">
        <v>106</v>
      </c>
      <c r="K49" s="315"/>
      <c r="L49" s="172" t="s">
        <v>48</v>
      </c>
      <c r="M49" s="172"/>
      <c r="N49" s="321"/>
    </row>
    <row r="50" spans="1:14" ht="56.25" customHeight="1">
      <c r="A50" s="150"/>
      <c r="B50" s="150"/>
      <c r="C50" s="170"/>
      <c r="D50" s="170"/>
      <c r="E50" s="170"/>
      <c r="F50" s="170"/>
      <c r="G50" s="172"/>
      <c r="H50" s="316"/>
      <c r="I50" s="317"/>
      <c r="J50" s="316"/>
      <c r="K50" s="317"/>
      <c r="L50" s="172"/>
      <c r="M50" s="172"/>
      <c r="N50" s="323"/>
    </row>
    <row r="51" spans="1:14" ht="15.75">
      <c r="A51" s="150"/>
      <c r="B51" s="150"/>
      <c r="C51" s="142" t="s">
        <v>49</v>
      </c>
      <c r="D51" s="142"/>
      <c r="E51" s="142"/>
      <c r="F51" s="142"/>
      <c r="G51" s="50">
        <v>3614.01</v>
      </c>
      <c r="H51" s="276">
        <f>(H22+H23+H24+H25+H26+H34)-(J16+G45+G46)</f>
        <v>160.28400000000056</v>
      </c>
      <c r="I51" s="313"/>
      <c r="J51" s="276">
        <f>(H51*J15)-D11</f>
        <v>-1232.7483199999999</v>
      </c>
      <c r="K51" s="313"/>
      <c r="L51" s="214">
        <f>IF(J51&lt;=0,G51,G51-J51)</f>
        <v>3614.01</v>
      </c>
      <c r="M51" s="214"/>
      <c r="N51" s="321"/>
    </row>
    <row r="52" spans="1:14" ht="15.75">
      <c r="A52" s="150"/>
      <c r="B52" s="150"/>
      <c r="C52" s="142" t="s">
        <v>50</v>
      </c>
      <c r="D52" s="142"/>
      <c r="E52" s="142"/>
      <c r="F52" s="142"/>
      <c r="G52" s="50">
        <v>126.59</v>
      </c>
      <c r="H52" s="276"/>
      <c r="I52" s="313"/>
      <c r="J52" s="276">
        <f>G52</f>
        <v>126.59</v>
      </c>
      <c r="K52" s="313"/>
      <c r="L52" s="214">
        <f>G52-J52</f>
        <v>0</v>
      </c>
      <c r="M52" s="214"/>
      <c r="N52" s="323"/>
    </row>
    <row r="53" spans="1:14" ht="18.75">
      <c r="A53" s="158" t="s">
        <v>33</v>
      </c>
      <c r="B53" s="158"/>
      <c r="C53" s="141"/>
      <c r="D53" s="141"/>
      <c r="E53" s="141"/>
      <c r="F53" s="141"/>
      <c r="G53" s="50"/>
      <c r="H53" s="214"/>
      <c r="I53" s="214"/>
      <c r="J53" s="214"/>
      <c r="K53" s="214"/>
      <c r="L53" s="260">
        <f>SUM(L51+L52)</f>
        <v>3614.01</v>
      </c>
      <c r="M53" s="260"/>
      <c r="N53" s="7">
        <v>3</v>
      </c>
    </row>
    <row r="54" spans="1:14" ht="18.75" customHeight="1">
      <c r="A54" s="153" t="s">
        <v>102</v>
      </c>
      <c r="B54" s="153"/>
      <c r="C54" s="153"/>
      <c r="D54" s="153"/>
      <c r="E54" s="153"/>
      <c r="F54" s="153"/>
      <c r="G54" s="153"/>
      <c r="H54" s="153"/>
      <c r="I54" s="153"/>
      <c r="J54" s="153"/>
      <c r="K54" s="153"/>
      <c r="L54" s="153"/>
      <c r="M54" s="153"/>
      <c r="N54" s="41"/>
    </row>
    <row r="55" spans="1:14" ht="14.45" customHeight="1">
      <c r="A55" s="150" t="s">
        <v>108</v>
      </c>
      <c r="B55" s="150"/>
      <c r="C55" s="242" t="s">
        <v>52</v>
      </c>
      <c r="D55" s="242"/>
      <c r="E55" s="242"/>
      <c r="F55" s="242"/>
      <c r="G55" s="171">
        <f>L39+L47-L53</f>
        <v>22188.034666666666</v>
      </c>
      <c r="H55" s="171"/>
      <c r="I55" s="171"/>
      <c r="J55" s="171"/>
      <c r="K55" s="171"/>
      <c r="L55" s="171"/>
      <c r="M55" s="171"/>
      <c r="N55" s="321"/>
    </row>
    <row r="56" spans="1:14" ht="14.45" customHeight="1">
      <c r="A56" s="150"/>
      <c r="B56" s="150"/>
      <c r="C56" s="242"/>
      <c r="D56" s="242"/>
      <c r="E56" s="242"/>
      <c r="F56" s="242"/>
      <c r="G56" s="171"/>
      <c r="H56" s="171"/>
      <c r="I56" s="171"/>
      <c r="J56" s="171"/>
      <c r="K56" s="171"/>
      <c r="L56" s="171"/>
      <c r="M56" s="171"/>
      <c r="N56" s="323"/>
    </row>
    <row r="57" spans="1:14" ht="15.75" thickBot="1"/>
    <row r="58" spans="1:14" ht="37.5" customHeight="1">
      <c r="A58" s="444"/>
      <c r="B58" s="444"/>
      <c r="C58" s="444"/>
      <c r="D58" s="444"/>
      <c r="E58" s="444"/>
      <c r="F58" s="444"/>
      <c r="I58" s="414" t="s">
        <v>182</v>
      </c>
      <c r="J58" s="415"/>
      <c r="K58" s="415"/>
      <c r="L58" s="416"/>
    </row>
    <row r="59" spans="1:14">
      <c r="A59" s="255"/>
      <c r="B59" s="255"/>
      <c r="C59" s="255"/>
      <c r="D59" s="255"/>
      <c r="E59" s="255"/>
      <c r="F59" s="4"/>
      <c r="I59" s="443" t="s">
        <v>87</v>
      </c>
      <c r="J59" s="443"/>
      <c r="K59" s="443"/>
      <c r="L59" s="82">
        <f>H22+H23+H24+H25+H26+H34</f>
        <v>2761.6840000000002</v>
      </c>
    </row>
    <row r="60" spans="1:14">
      <c r="A60" s="255"/>
      <c r="B60" s="255"/>
      <c r="C60" s="255"/>
      <c r="D60" s="255"/>
      <c r="E60" s="255"/>
      <c r="F60" s="4"/>
      <c r="I60" s="443" t="s">
        <v>191</v>
      </c>
      <c r="J60" s="443"/>
      <c r="K60" s="443"/>
      <c r="L60" s="83">
        <f>J16+G45+G46</f>
        <v>2601.3999999999996</v>
      </c>
    </row>
    <row r="61" spans="1:14">
      <c r="A61" s="255"/>
      <c r="B61" s="255"/>
      <c r="C61" s="255"/>
      <c r="D61" s="255"/>
      <c r="E61" s="255"/>
      <c r="F61" s="4"/>
      <c r="I61" s="443" t="s">
        <v>56</v>
      </c>
      <c r="J61" s="443"/>
      <c r="K61" s="443"/>
      <c r="L61" s="83">
        <f>L59-L60</f>
        <v>160.28400000000056</v>
      </c>
    </row>
    <row r="62" spans="1:14">
      <c r="I62" s="443" t="s">
        <v>57</v>
      </c>
      <c r="J62" s="443"/>
      <c r="K62" s="443"/>
      <c r="L62" s="84">
        <f>J15</f>
        <v>0.27</v>
      </c>
    </row>
    <row r="63" spans="1:14">
      <c r="I63" s="443" t="s">
        <v>58</v>
      </c>
      <c r="J63" s="443"/>
      <c r="K63" s="443"/>
      <c r="L63" s="83">
        <f>(L61*L62)-D11</f>
        <v>-1232.7483199999999</v>
      </c>
    </row>
    <row r="64" spans="1:14" ht="25.5" customHeight="1">
      <c r="I64" s="443" t="s">
        <v>59</v>
      </c>
      <c r="J64" s="443"/>
      <c r="K64" s="443"/>
      <c r="L64" s="107">
        <f>IF(L63&lt;=0,G51,G51-L63)</f>
        <v>3614.01</v>
      </c>
      <c r="M64" s="97" t="s">
        <v>185</v>
      </c>
    </row>
    <row r="67" spans="7:14" ht="18" customHeight="1" thickBot="1"/>
    <row r="68" spans="7:14" ht="32.25" customHeight="1">
      <c r="G68" s="421" t="s">
        <v>189</v>
      </c>
      <c r="H68" s="422"/>
      <c r="I68" s="422"/>
      <c r="J68" s="422"/>
      <c r="K68" s="422"/>
      <c r="L68" s="423"/>
    </row>
    <row r="69" spans="7:14">
      <c r="G69" s="424" t="s">
        <v>65</v>
      </c>
      <c r="H69" s="424"/>
      <c r="I69" s="424"/>
      <c r="J69" s="424"/>
      <c r="K69" s="424"/>
      <c r="L69" s="106">
        <f>D15/D12*D13</f>
        <v>2414.8320000000003</v>
      </c>
    </row>
    <row r="70" spans="7:14">
      <c r="G70" s="424" t="s">
        <v>66</v>
      </c>
      <c r="H70" s="424"/>
      <c r="I70" s="424"/>
      <c r="J70" s="424"/>
      <c r="K70" s="424"/>
      <c r="L70" s="106">
        <f>L69*J15-D11</f>
        <v>-624.02035999999998</v>
      </c>
    </row>
    <row r="71" spans="7:14" ht="37.5">
      <c r="G71" s="424" t="s">
        <v>67</v>
      </c>
      <c r="H71" s="424"/>
      <c r="I71" s="424"/>
      <c r="J71" s="424"/>
      <c r="K71" s="424"/>
      <c r="L71" s="108">
        <f>IF(L70&lt;=0,G51,G51-L70)</f>
        <v>3614.01</v>
      </c>
      <c r="M71" s="388"/>
      <c r="N71" s="389"/>
    </row>
    <row r="74" spans="7:14" ht="56.25" customHeight="1">
      <c r="I74" s="185" t="s">
        <v>187</v>
      </c>
      <c r="J74" s="185"/>
      <c r="K74" s="185"/>
      <c r="L74" s="185"/>
      <c r="M74" s="185"/>
    </row>
  </sheetData>
  <mergeCells count="226">
    <mergeCell ref="A61:E61"/>
    <mergeCell ref="I61:K61"/>
    <mergeCell ref="I62:K62"/>
    <mergeCell ref="I63:K63"/>
    <mergeCell ref="I64:K64"/>
    <mergeCell ref="N55:N56"/>
    <mergeCell ref="A58:F58"/>
    <mergeCell ref="A59:E59"/>
    <mergeCell ref="I59:K59"/>
    <mergeCell ref="A60:E60"/>
    <mergeCell ref="I60:K60"/>
    <mergeCell ref="I58:L58"/>
    <mergeCell ref="A53:B53"/>
    <mergeCell ref="C53:F53"/>
    <mergeCell ref="H53:K53"/>
    <mergeCell ref="L53:M53"/>
    <mergeCell ref="A55:B56"/>
    <mergeCell ref="C55:F56"/>
    <mergeCell ref="G55:M56"/>
    <mergeCell ref="N49:N50"/>
    <mergeCell ref="C51:F51"/>
    <mergeCell ref="H51:I51"/>
    <mergeCell ref="J51:K51"/>
    <mergeCell ref="L51:M51"/>
    <mergeCell ref="N51:N52"/>
    <mergeCell ref="C52:F52"/>
    <mergeCell ref="H52:I52"/>
    <mergeCell ref="J52:K52"/>
    <mergeCell ref="L52:M52"/>
    <mergeCell ref="A48:M48"/>
    <mergeCell ref="A49:B52"/>
    <mergeCell ref="C49:F50"/>
    <mergeCell ref="G49:G50"/>
    <mergeCell ref="H49:I50"/>
    <mergeCell ref="J49:K50"/>
    <mergeCell ref="L49:M50"/>
    <mergeCell ref="L45:M45"/>
    <mergeCell ref="C46:F46"/>
    <mergeCell ref="H46:K46"/>
    <mergeCell ref="L46:M46"/>
    <mergeCell ref="A47:B47"/>
    <mergeCell ref="C47:F47"/>
    <mergeCell ref="H47:K47"/>
    <mergeCell ref="L47:M47"/>
    <mergeCell ref="H41:K41"/>
    <mergeCell ref="L41:M41"/>
    <mergeCell ref="A42:B46"/>
    <mergeCell ref="C42:F42"/>
    <mergeCell ref="H42:K42"/>
    <mergeCell ref="L42:M42"/>
    <mergeCell ref="C45:F45"/>
    <mergeCell ref="H45:K45"/>
    <mergeCell ref="N42:N46"/>
    <mergeCell ref="C43:F43"/>
    <mergeCell ref="H43:K43"/>
    <mergeCell ref="L43:M43"/>
    <mergeCell ref="C44:F44"/>
    <mergeCell ref="H44:K44"/>
    <mergeCell ref="L44:M44"/>
    <mergeCell ref="C41:F41"/>
    <mergeCell ref="T38:U38"/>
    <mergeCell ref="A39:B39"/>
    <mergeCell ref="C39:F39"/>
    <mergeCell ref="H39:K39"/>
    <mergeCell ref="L39:M39"/>
    <mergeCell ref="T39:U39"/>
    <mergeCell ref="A40:M40"/>
    <mergeCell ref="T40:U40"/>
    <mergeCell ref="A22:B38"/>
    <mergeCell ref="C22:F22"/>
    <mergeCell ref="H22:K22"/>
    <mergeCell ref="L22:M22"/>
    <mergeCell ref="L23:M23"/>
    <mergeCell ref="T23:U23"/>
    <mergeCell ref="C24:F24"/>
    <mergeCell ref="H24:K24"/>
    <mergeCell ref="L24:M24"/>
    <mergeCell ref="T35:U35"/>
    <mergeCell ref="C36:F36"/>
    <mergeCell ref="H36:K36"/>
    <mergeCell ref="L36:M36"/>
    <mergeCell ref="T36:U36"/>
    <mergeCell ref="C37:F37"/>
    <mergeCell ref="H37:K37"/>
    <mergeCell ref="L37:M37"/>
    <mergeCell ref="T37:U37"/>
    <mergeCell ref="AA30:AA31"/>
    <mergeCell ref="C31:F31"/>
    <mergeCell ref="H31:K31"/>
    <mergeCell ref="L31:M31"/>
    <mergeCell ref="T31:U33"/>
    <mergeCell ref="V31:V33"/>
    <mergeCell ref="W31:W33"/>
    <mergeCell ref="X31:X33"/>
    <mergeCell ref="Y31:Y33"/>
    <mergeCell ref="C32:F32"/>
    <mergeCell ref="X29:X30"/>
    <mergeCell ref="Y29:Y30"/>
    <mergeCell ref="C30:F30"/>
    <mergeCell ref="H30:K30"/>
    <mergeCell ref="L30:M30"/>
    <mergeCell ref="Z30:Z31"/>
    <mergeCell ref="T28:U28"/>
    <mergeCell ref="N22:N38"/>
    <mergeCell ref="T22:U22"/>
    <mergeCell ref="C23:F23"/>
    <mergeCell ref="H23:K23"/>
    <mergeCell ref="C25:F25"/>
    <mergeCell ref="H25:K25"/>
    <mergeCell ref="L25:M25"/>
    <mergeCell ref="T25:U25"/>
    <mergeCell ref="C26:F26"/>
    <mergeCell ref="H26:K26"/>
    <mergeCell ref="L26:M26"/>
    <mergeCell ref="T26:U26"/>
    <mergeCell ref="H32:K32"/>
    <mergeCell ref="L32:M32"/>
    <mergeCell ref="C33:F33"/>
    <mergeCell ref="H33:K33"/>
    <mergeCell ref="L33:M33"/>
    <mergeCell ref="C34:F34"/>
    <mergeCell ref="H34:K34"/>
    <mergeCell ref="L34:M34"/>
    <mergeCell ref="T34:U34"/>
    <mergeCell ref="C35:F35"/>
    <mergeCell ref="H35:K35"/>
    <mergeCell ref="T24:U24"/>
    <mergeCell ref="C29:F29"/>
    <mergeCell ref="H29:K29"/>
    <mergeCell ref="A18:M18"/>
    <mergeCell ref="T18:V19"/>
    <mergeCell ref="W18:Y18"/>
    <mergeCell ref="Z18:AA18"/>
    <mergeCell ref="A19:B21"/>
    <mergeCell ref="C19:F21"/>
    <mergeCell ref="G19:G21"/>
    <mergeCell ref="H19:K21"/>
    <mergeCell ref="L19:M21"/>
    <mergeCell ref="N19:N21"/>
    <mergeCell ref="T20:U20"/>
    <mergeCell ref="T21:U21"/>
    <mergeCell ref="L29:M29"/>
    <mergeCell ref="T29:U30"/>
    <mergeCell ref="V29:V30"/>
    <mergeCell ref="W29:W30"/>
    <mergeCell ref="C27:F27"/>
    <mergeCell ref="H27:K27"/>
    <mergeCell ref="L27:M27"/>
    <mergeCell ref="T27:U27"/>
    <mergeCell ref="C28:F28"/>
    <mergeCell ref="T15:U15"/>
    <mergeCell ref="V15:Y15"/>
    <mergeCell ref="T17:U17"/>
    <mergeCell ref="V17:Y17"/>
    <mergeCell ref="A14:C14"/>
    <mergeCell ref="D14:F14"/>
    <mergeCell ref="G14:I14"/>
    <mergeCell ref="J14:M14"/>
    <mergeCell ref="A15:C15"/>
    <mergeCell ref="D15:F15"/>
    <mergeCell ref="G15:I15"/>
    <mergeCell ref="J15:M15"/>
    <mergeCell ref="A16:I16"/>
    <mergeCell ref="J16:M16"/>
    <mergeCell ref="G8:I8"/>
    <mergeCell ref="J8:M8"/>
    <mergeCell ref="A9:C9"/>
    <mergeCell ref="D9:F9"/>
    <mergeCell ref="G9:I9"/>
    <mergeCell ref="J9:M9"/>
    <mergeCell ref="T13:U13"/>
    <mergeCell ref="V13:Y13"/>
    <mergeCell ref="A12:C12"/>
    <mergeCell ref="D12:F12"/>
    <mergeCell ref="G12:I12"/>
    <mergeCell ref="J12:M12"/>
    <mergeCell ref="S12:T12"/>
    <mergeCell ref="U12:AA12"/>
    <mergeCell ref="L28:M28"/>
    <mergeCell ref="L35:M35"/>
    <mergeCell ref="C38:F38"/>
    <mergeCell ref="H38:K38"/>
    <mergeCell ref="L38:M38"/>
    <mergeCell ref="A41:B41"/>
    <mergeCell ref="O3:Q3"/>
    <mergeCell ref="A4:M4"/>
    <mergeCell ref="A5:C5"/>
    <mergeCell ref="D5:F5"/>
    <mergeCell ref="G5:I5"/>
    <mergeCell ref="J5:M5"/>
    <mergeCell ref="N5:N17"/>
    <mergeCell ref="A6:C6"/>
    <mergeCell ref="A10:C10"/>
    <mergeCell ref="D10:F10"/>
    <mergeCell ref="G10:I10"/>
    <mergeCell ref="J10:M10"/>
    <mergeCell ref="A11:C11"/>
    <mergeCell ref="D11:F11"/>
    <mergeCell ref="G11:I11"/>
    <mergeCell ref="J11:M11"/>
    <mergeCell ref="A8:C8"/>
    <mergeCell ref="D8:F8"/>
    <mergeCell ref="G68:L68"/>
    <mergeCell ref="G69:K69"/>
    <mergeCell ref="G70:K70"/>
    <mergeCell ref="G71:K71"/>
    <mergeCell ref="M71:N71"/>
    <mergeCell ref="I74:M74"/>
    <mergeCell ref="P1:Q1"/>
    <mergeCell ref="A1:N1"/>
    <mergeCell ref="A54:M54"/>
    <mergeCell ref="D6:F6"/>
    <mergeCell ref="G6:I6"/>
    <mergeCell ref="J6:M6"/>
    <mergeCell ref="A7:C7"/>
    <mergeCell ref="D7:F7"/>
    <mergeCell ref="G7:I7"/>
    <mergeCell ref="J7:M7"/>
    <mergeCell ref="A3:M3"/>
    <mergeCell ref="A13:C13"/>
    <mergeCell ref="D13:F13"/>
    <mergeCell ref="G13:I13"/>
    <mergeCell ref="J13:M13"/>
    <mergeCell ref="A17:C17"/>
    <mergeCell ref="D17:M17"/>
    <mergeCell ref="H28:K28"/>
  </mergeCells>
  <hyperlinks>
    <hyperlink ref="P1:Q1" location="İÇİNDEKİLER!A1" display="İÇİNDEKİLER" xr:uid="{00000000-0004-0000-1600-000000000000}"/>
  </hyperlinks>
  <pageMargins left="0.7" right="0.7" top="0.75" bottom="0.75" header="0.3" footer="0.3"/>
  <pageSetup paperSize="9" orientation="portrait" horizontalDpi="4294967294" verticalDpi="4294967294"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S75"/>
  <sheetViews>
    <sheetView topLeftCell="A31" zoomScale="110" zoomScaleNormal="110" workbookViewId="0">
      <selection activeCell="L44" sqref="L44:M44"/>
    </sheetView>
  </sheetViews>
  <sheetFormatPr defaultColWidth="9.140625" defaultRowHeight="15"/>
  <cols>
    <col min="3" max="3" width="14.85546875" customWidth="1"/>
    <col min="7" max="7" width="14" customWidth="1"/>
    <col min="9" max="9" width="11.140625" customWidth="1"/>
    <col min="11" max="11" width="14.5703125" customWidth="1"/>
    <col min="13" max="13" width="6.85546875" customWidth="1"/>
    <col min="14" max="14" width="4.7109375" customWidth="1"/>
  </cols>
  <sheetData>
    <row r="1" spans="1:19" ht="39.950000000000003" customHeight="1">
      <c r="A1" s="418" t="s">
        <v>156</v>
      </c>
      <c r="B1" s="419"/>
      <c r="C1" s="419"/>
      <c r="D1" s="419"/>
      <c r="E1" s="419"/>
      <c r="F1" s="419"/>
      <c r="G1" s="419"/>
      <c r="H1" s="419"/>
      <c r="I1" s="419"/>
      <c r="J1" s="419"/>
      <c r="K1" s="419"/>
      <c r="L1" s="419"/>
      <c r="M1" s="419"/>
      <c r="N1" s="420"/>
      <c r="O1" s="42"/>
      <c r="P1" s="114" t="s">
        <v>175</v>
      </c>
      <c r="Q1" s="114"/>
      <c r="R1" s="42"/>
      <c r="S1" s="42"/>
    </row>
    <row r="2" spans="1:19" ht="25.5" customHeight="1" thickBot="1">
      <c r="A2" s="445" t="s">
        <v>157</v>
      </c>
      <c r="B2" s="446"/>
      <c r="C2" s="446"/>
      <c r="D2" s="446"/>
      <c r="E2" s="446"/>
      <c r="F2" s="446"/>
      <c r="G2" s="446"/>
      <c r="H2" s="446"/>
      <c r="I2" s="446"/>
      <c r="J2" s="446"/>
      <c r="K2" s="446"/>
      <c r="L2" s="446"/>
      <c r="M2" s="446"/>
      <c r="N2" s="447"/>
      <c r="O2" s="42"/>
      <c r="P2" s="42"/>
      <c r="Q2" s="42"/>
      <c r="R2" s="42"/>
      <c r="S2" s="42"/>
    </row>
    <row r="3" spans="1:19" ht="23.25">
      <c r="A3" s="65"/>
      <c r="B3" s="65"/>
      <c r="C3" s="65"/>
      <c r="D3" s="65"/>
      <c r="E3" s="65"/>
      <c r="F3" s="65"/>
      <c r="G3" s="65"/>
      <c r="H3" s="65"/>
      <c r="I3" s="65"/>
      <c r="J3" s="65"/>
      <c r="K3" s="65"/>
      <c r="L3" s="65"/>
      <c r="M3" s="65"/>
      <c r="N3" s="65"/>
      <c r="O3" s="42"/>
      <c r="P3" s="42"/>
      <c r="Q3" s="42"/>
      <c r="R3" s="42"/>
      <c r="S3" s="42"/>
    </row>
    <row r="4" spans="1:19" ht="28.5" customHeight="1">
      <c r="A4" s="139" t="s">
        <v>0</v>
      </c>
      <c r="B4" s="139"/>
      <c r="C4" s="139"/>
      <c r="D4" s="139"/>
      <c r="E4" s="139"/>
      <c r="F4" s="139"/>
      <c r="G4" s="139"/>
      <c r="H4" s="139"/>
      <c r="I4" s="139"/>
      <c r="J4" s="139"/>
      <c r="K4" s="139"/>
      <c r="L4" s="139"/>
      <c r="M4" s="139"/>
      <c r="N4" s="1"/>
      <c r="O4" s="219"/>
      <c r="P4" s="219"/>
      <c r="Q4" s="219"/>
      <c r="R4" s="219"/>
      <c r="S4" s="219"/>
    </row>
    <row r="5" spans="1:19" ht="18.75">
      <c r="A5" s="139" t="s">
        <v>1</v>
      </c>
      <c r="B5" s="139"/>
      <c r="C5" s="139"/>
      <c r="D5" s="139"/>
      <c r="E5" s="139"/>
      <c r="F5" s="139"/>
      <c r="G5" s="139"/>
      <c r="H5" s="139"/>
      <c r="I5" s="139"/>
      <c r="J5" s="139"/>
      <c r="K5" s="139"/>
      <c r="L5" s="139"/>
      <c r="M5" s="139"/>
      <c r="N5" s="1"/>
    </row>
    <row r="6" spans="1:19" ht="15.75">
      <c r="A6" s="140" t="s">
        <v>2</v>
      </c>
      <c r="B6" s="140"/>
      <c r="C6" s="140"/>
      <c r="D6" s="141"/>
      <c r="E6" s="141"/>
      <c r="F6" s="141"/>
      <c r="G6" s="142" t="s">
        <v>3</v>
      </c>
      <c r="H6" s="142"/>
      <c r="I6" s="142"/>
      <c r="J6" s="141"/>
      <c r="K6" s="141"/>
      <c r="L6" s="141"/>
      <c r="M6" s="141"/>
      <c r="N6" s="321"/>
    </row>
    <row r="7" spans="1:19" ht="15.75">
      <c r="A7" s="142" t="s">
        <v>4</v>
      </c>
      <c r="B7" s="142"/>
      <c r="C7" s="142"/>
      <c r="D7" s="141"/>
      <c r="E7" s="141"/>
      <c r="F7" s="141"/>
      <c r="G7" s="142" t="s">
        <v>3</v>
      </c>
      <c r="H7" s="142"/>
      <c r="I7" s="142"/>
      <c r="J7" s="141"/>
      <c r="K7" s="141"/>
      <c r="L7" s="141"/>
      <c r="M7" s="141"/>
      <c r="N7" s="322"/>
    </row>
    <row r="8" spans="1:19" ht="15.75">
      <c r="A8" s="142" t="s">
        <v>5</v>
      </c>
      <c r="B8" s="142"/>
      <c r="C8" s="142"/>
      <c r="D8" s="141"/>
      <c r="E8" s="141"/>
      <c r="F8" s="141"/>
      <c r="G8" s="142" t="s">
        <v>9</v>
      </c>
      <c r="H8" s="142"/>
      <c r="I8" s="142"/>
      <c r="J8" s="141"/>
      <c r="K8" s="141"/>
      <c r="L8" s="141"/>
      <c r="M8" s="141"/>
      <c r="N8" s="322"/>
    </row>
    <row r="9" spans="1:19" ht="15.75">
      <c r="A9" s="142" t="s">
        <v>6</v>
      </c>
      <c r="B9" s="142"/>
      <c r="C9" s="142"/>
      <c r="D9" s="141"/>
      <c r="E9" s="141"/>
      <c r="F9" s="141"/>
      <c r="G9" s="142" t="s">
        <v>10</v>
      </c>
      <c r="H9" s="142"/>
      <c r="I9" s="142"/>
      <c r="J9" s="141"/>
      <c r="K9" s="141"/>
      <c r="L9" s="141"/>
      <c r="M9" s="141"/>
      <c r="N9" s="322"/>
    </row>
    <row r="10" spans="1:19" ht="15.75">
      <c r="A10" s="142" t="s">
        <v>7</v>
      </c>
      <c r="B10" s="142"/>
      <c r="C10" s="142"/>
      <c r="D10" s="141"/>
      <c r="E10" s="141"/>
      <c r="F10" s="141"/>
      <c r="G10" s="142" t="s">
        <v>11</v>
      </c>
      <c r="H10" s="142"/>
      <c r="I10" s="142"/>
      <c r="J10" s="147">
        <v>45261</v>
      </c>
      <c r="K10" s="141"/>
      <c r="L10" s="141"/>
      <c r="M10" s="141"/>
      <c r="N10" s="322"/>
    </row>
    <row r="11" spans="1:19" ht="15.75">
      <c r="A11" s="142" t="s">
        <v>12</v>
      </c>
      <c r="B11" s="142"/>
      <c r="C11" s="142"/>
      <c r="D11" s="148">
        <v>45289</v>
      </c>
      <c r="E11" s="141"/>
      <c r="F11" s="141"/>
      <c r="G11" s="142" t="s">
        <v>13</v>
      </c>
      <c r="H11" s="142"/>
      <c r="I11" s="142"/>
      <c r="J11" s="141"/>
      <c r="K11" s="141"/>
      <c r="L11" s="141"/>
      <c r="M11" s="141"/>
      <c r="N11" s="322"/>
    </row>
    <row r="12" spans="1:19" ht="15.75">
      <c r="A12" s="142" t="s">
        <v>14</v>
      </c>
      <c r="B12" s="142"/>
      <c r="C12" s="142"/>
      <c r="D12" s="141">
        <v>2280.46</v>
      </c>
      <c r="E12" s="141"/>
      <c r="F12" s="141"/>
      <c r="G12" s="142" t="s">
        <v>40</v>
      </c>
      <c r="H12" s="142"/>
      <c r="I12" s="142"/>
      <c r="J12" s="141">
        <f>G52+D12</f>
        <v>5925.02</v>
      </c>
      <c r="K12" s="141"/>
      <c r="L12" s="141"/>
      <c r="M12" s="141"/>
      <c r="N12" s="322"/>
    </row>
    <row r="13" spans="1:19" ht="15.75">
      <c r="A13" s="142" t="s">
        <v>41</v>
      </c>
      <c r="B13" s="142"/>
      <c r="C13" s="142"/>
      <c r="D13" s="141">
        <v>31</v>
      </c>
      <c r="E13" s="141"/>
      <c r="F13" s="141"/>
      <c r="G13" s="142" t="s">
        <v>42</v>
      </c>
      <c r="H13" s="142"/>
      <c r="I13" s="142"/>
      <c r="J13" s="141">
        <v>30</v>
      </c>
      <c r="K13" s="141"/>
      <c r="L13" s="141"/>
      <c r="M13" s="141"/>
      <c r="N13" s="322"/>
    </row>
    <row r="14" spans="1:19" ht="15.75">
      <c r="A14" s="142" t="s">
        <v>80</v>
      </c>
      <c r="B14" s="142"/>
      <c r="C14" s="142"/>
      <c r="D14" s="141">
        <v>15</v>
      </c>
      <c r="E14" s="141"/>
      <c r="F14" s="141"/>
      <c r="G14" s="142" t="s">
        <v>82</v>
      </c>
      <c r="H14" s="142"/>
      <c r="I14" s="142"/>
      <c r="J14" s="141">
        <f>D14</f>
        <v>15</v>
      </c>
      <c r="K14" s="141"/>
      <c r="L14" s="141"/>
      <c r="M14" s="141"/>
      <c r="N14" s="322"/>
    </row>
    <row r="15" spans="1:19" ht="15.75">
      <c r="A15" s="249" t="s">
        <v>81</v>
      </c>
      <c r="B15" s="250"/>
      <c r="C15" s="251"/>
      <c r="D15" s="268">
        <f>D13-D14</f>
        <v>16</v>
      </c>
      <c r="E15" s="269"/>
      <c r="F15" s="270"/>
      <c r="G15" s="249" t="s">
        <v>83</v>
      </c>
      <c r="H15" s="250"/>
      <c r="I15" s="251"/>
      <c r="J15" s="268">
        <f>J13-J14</f>
        <v>15</v>
      </c>
      <c r="K15" s="269"/>
      <c r="L15" s="269"/>
      <c r="M15" s="270"/>
      <c r="N15" s="322"/>
    </row>
    <row r="16" spans="1:19" ht="15.75">
      <c r="A16" s="142" t="s">
        <v>64</v>
      </c>
      <c r="B16" s="142"/>
      <c r="C16" s="142"/>
      <c r="D16" s="141">
        <v>21944.52</v>
      </c>
      <c r="E16" s="141"/>
      <c r="F16" s="141"/>
      <c r="G16" s="142" t="s">
        <v>63</v>
      </c>
      <c r="H16" s="142"/>
      <c r="I16" s="142"/>
      <c r="J16" s="154">
        <f>J12/D16</f>
        <v>0.26999998177221468</v>
      </c>
      <c r="K16" s="154"/>
      <c r="L16" s="154"/>
      <c r="M16" s="154"/>
      <c r="N16" s="322"/>
    </row>
    <row r="17" spans="1:14" ht="15.75">
      <c r="A17" s="249" t="s">
        <v>190</v>
      </c>
      <c r="B17" s="250"/>
      <c r="C17" s="250"/>
      <c r="D17" s="250"/>
      <c r="E17" s="250"/>
      <c r="F17" s="250"/>
      <c r="G17" s="250"/>
      <c r="H17" s="250"/>
      <c r="I17" s="251"/>
      <c r="J17" s="276">
        <v>0</v>
      </c>
      <c r="K17" s="327"/>
      <c r="L17" s="327"/>
      <c r="M17" s="313"/>
      <c r="N17" s="322"/>
    </row>
    <row r="18" spans="1:14" ht="29.25" customHeight="1">
      <c r="A18" s="155" t="s">
        <v>8</v>
      </c>
      <c r="B18" s="155"/>
      <c r="C18" s="155"/>
      <c r="D18" s="156"/>
      <c r="E18" s="156"/>
      <c r="F18" s="156"/>
      <c r="G18" s="156"/>
      <c r="H18" s="156"/>
      <c r="I18" s="156"/>
      <c r="J18" s="156"/>
      <c r="K18" s="156"/>
      <c r="L18" s="156"/>
      <c r="M18" s="156"/>
      <c r="N18" s="323"/>
    </row>
    <row r="19" spans="1:14" ht="15.75">
      <c r="A19" s="153" t="s">
        <v>15</v>
      </c>
      <c r="B19" s="153"/>
      <c r="C19" s="153"/>
      <c r="D19" s="153"/>
      <c r="E19" s="153"/>
      <c r="F19" s="153"/>
      <c r="G19" s="153"/>
      <c r="H19" s="153"/>
      <c r="I19" s="153"/>
      <c r="J19" s="153"/>
      <c r="K19" s="153"/>
      <c r="L19" s="153"/>
      <c r="M19" s="153"/>
      <c r="N19" s="1"/>
    </row>
    <row r="20" spans="1:14" ht="15" customHeight="1">
      <c r="A20" s="172"/>
      <c r="B20" s="172"/>
      <c r="C20" s="141"/>
      <c r="D20" s="141"/>
      <c r="E20" s="141"/>
      <c r="F20" s="141"/>
      <c r="G20" s="136" t="s">
        <v>30</v>
      </c>
      <c r="H20" s="172" t="s">
        <v>89</v>
      </c>
      <c r="I20" s="170"/>
      <c r="J20" s="170"/>
      <c r="K20" s="170"/>
      <c r="L20" s="172" t="s">
        <v>32</v>
      </c>
      <c r="M20" s="170"/>
      <c r="N20" s="321"/>
    </row>
    <row r="21" spans="1:14">
      <c r="A21" s="172"/>
      <c r="B21" s="172"/>
      <c r="C21" s="141"/>
      <c r="D21" s="141"/>
      <c r="E21" s="141"/>
      <c r="F21" s="141"/>
      <c r="G21" s="136"/>
      <c r="H21" s="170"/>
      <c r="I21" s="170"/>
      <c r="J21" s="170"/>
      <c r="K21" s="170"/>
      <c r="L21" s="170"/>
      <c r="M21" s="170"/>
      <c r="N21" s="322"/>
    </row>
    <row r="22" spans="1:14" ht="63.75" customHeight="1">
      <c r="A22" s="172"/>
      <c r="B22" s="172"/>
      <c r="C22" s="141"/>
      <c r="D22" s="141"/>
      <c r="E22" s="141"/>
      <c r="F22" s="141"/>
      <c r="G22" s="136"/>
      <c r="H22" s="170"/>
      <c r="I22" s="170"/>
      <c r="J22" s="170"/>
      <c r="K22" s="170"/>
      <c r="L22" s="170"/>
      <c r="M22" s="170"/>
      <c r="N22" s="323"/>
    </row>
    <row r="23" spans="1:14" ht="15" customHeight="1">
      <c r="A23" s="150" t="s">
        <v>16</v>
      </c>
      <c r="B23" s="150"/>
      <c r="C23" s="142" t="s">
        <v>17</v>
      </c>
      <c r="D23" s="142"/>
      <c r="E23" s="142"/>
      <c r="F23" s="142"/>
      <c r="G23" s="43">
        <v>0</v>
      </c>
      <c r="H23" s="214">
        <f>($G23/$D$13*$D$14)+($G23/$D$13*$D$15*2/3)</f>
        <v>0</v>
      </c>
      <c r="I23" s="214"/>
      <c r="J23" s="214"/>
      <c r="K23" s="214"/>
      <c r="L23" s="214">
        <f>G23-H23</f>
        <v>0</v>
      </c>
      <c r="M23" s="214"/>
      <c r="N23" s="321"/>
    </row>
    <row r="24" spans="1:14" ht="15.75">
      <c r="A24" s="150"/>
      <c r="B24" s="150"/>
      <c r="C24" s="142" t="s">
        <v>18</v>
      </c>
      <c r="D24" s="142"/>
      <c r="E24" s="142"/>
      <c r="F24" s="142"/>
      <c r="G24" s="43">
        <v>0</v>
      </c>
      <c r="H24" s="214">
        <f t="shared" ref="H24:H39" si="0">($G24/$D$13*$D$14)+($G24/$D$13*$D$15*2/3)</f>
        <v>0</v>
      </c>
      <c r="I24" s="214"/>
      <c r="J24" s="214"/>
      <c r="K24" s="214"/>
      <c r="L24" s="214">
        <f t="shared" ref="L24:L39" si="1">G24-H24</f>
        <v>0</v>
      </c>
      <c r="M24" s="214"/>
      <c r="N24" s="322"/>
    </row>
    <row r="25" spans="1:14" ht="15.75">
      <c r="A25" s="150"/>
      <c r="B25" s="150"/>
      <c r="C25" s="142" t="s">
        <v>19</v>
      </c>
      <c r="D25" s="142"/>
      <c r="E25" s="142"/>
      <c r="F25" s="142"/>
      <c r="G25" s="43">
        <v>0</v>
      </c>
      <c r="H25" s="214">
        <f t="shared" si="0"/>
        <v>0</v>
      </c>
      <c r="I25" s="214"/>
      <c r="J25" s="214"/>
      <c r="K25" s="214"/>
      <c r="L25" s="214">
        <f t="shared" si="1"/>
        <v>0</v>
      </c>
      <c r="M25" s="214"/>
      <c r="N25" s="322"/>
    </row>
    <row r="26" spans="1:14" ht="15.75">
      <c r="A26" s="150"/>
      <c r="B26" s="150"/>
      <c r="C26" s="142" t="s">
        <v>20</v>
      </c>
      <c r="D26" s="142"/>
      <c r="E26" s="142"/>
      <c r="F26" s="142"/>
      <c r="G26" s="43">
        <v>0</v>
      </c>
      <c r="H26" s="214">
        <f t="shared" si="0"/>
        <v>0</v>
      </c>
      <c r="I26" s="214"/>
      <c r="J26" s="214"/>
      <c r="K26" s="214"/>
      <c r="L26" s="214">
        <f t="shared" si="1"/>
        <v>0</v>
      </c>
      <c r="M26" s="214"/>
      <c r="N26" s="322"/>
    </row>
    <row r="27" spans="1:14" ht="15.75">
      <c r="A27" s="150"/>
      <c r="B27" s="150"/>
      <c r="C27" s="142" t="s">
        <v>21</v>
      </c>
      <c r="D27" s="142"/>
      <c r="E27" s="142"/>
      <c r="F27" s="142"/>
      <c r="G27" s="43">
        <v>0</v>
      </c>
      <c r="H27" s="214">
        <f t="shared" si="0"/>
        <v>0</v>
      </c>
      <c r="I27" s="214"/>
      <c r="J27" s="214"/>
      <c r="K27" s="214"/>
      <c r="L27" s="214">
        <f t="shared" si="1"/>
        <v>0</v>
      </c>
      <c r="M27" s="214"/>
      <c r="N27" s="322"/>
    </row>
    <row r="28" spans="1:14" ht="15.75">
      <c r="A28" s="150"/>
      <c r="B28" s="150"/>
      <c r="C28" s="142" t="s">
        <v>100</v>
      </c>
      <c r="D28" s="142"/>
      <c r="E28" s="142"/>
      <c r="F28" s="142"/>
      <c r="G28" s="43">
        <v>0</v>
      </c>
      <c r="H28" s="214">
        <f>G28</f>
        <v>0</v>
      </c>
      <c r="I28" s="214"/>
      <c r="J28" s="214"/>
      <c r="K28" s="214"/>
      <c r="L28" s="214">
        <f t="shared" si="1"/>
        <v>0</v>
      </c>
      <c r="M28" s="214"/>
      <c r="N28" s="322"/>
    </row>
    <row r="29" spans="1:14" ht="15.75">
      <c r="A29" s="150"/>
      <c r="B29" s="150"/>
      <c r="C29" s="142" t="s">
        <v>101</v>
      </c>
      <c r="D29" s="142"/>
      <c r="E29" s="142"/>
      <c r="F29" s="142"/>
      <c r="G29" s="43">
        <v>0</v>
      </c>
      <c r="H29" s="214">
        <f>G29</f>
        <v>0</v>
      </c>
      <c r="I29" s="214"/>
      <c r="J29" s="214"/>
      <c r="K29" s="214"/>
      <c r="L29" s="214">
        <f t="shared" si="1"/>
        <v>0</v>
      </c>
      <c r="M29" s="214"/>
      <c r="N29" s="322"/>
    </row>
    <row r="30" spans="1:14" ht="15.75">
      <c r="A30" s="150"/>
      <c r="B30" s="150"/>
      <c r="C30" s="142" t="s">
        <v>107</v>
      </c>
      <c r="D30" s="142"/>
      <c r="E30" s="142"/>
      <c r="F30" s="142"/>
      <c r="G30" s="43">
        <v>0</v>
      </c>
      <c r="H30" s="214">
        <f>G30</f>
        <v>0</v>
      </c>
      <c r="I30" s="214"/>
      <c r="J30" s="214"/>
      <c r="K30" s="214"/>
      <c r="L30" s="214">
        <f t="shared" si="1"/>
        <v>0</v>
      </c>
      <c r="M30" s="214"/>
      <c r="N30" s="322"/>
    </row>
    <row r="31" spans="1:14" ht="15.75">
      <c r="A31" s="150"/>
      <c r="B31" s="150"/>
      <c r="C31" s="142" t="s">
        <v>22</v>
      </c>
      <c r="D31" s="142"/>
      <c r="E31" s="142"/>
      <c r="F31" s="142"/>
      <c r="G31" s="43">
        <v>0</v>
      </c>
      <c r="H31" s="214">
        <f>G31</f>
        <v>0</v>
      </c>
      <c r="I31" s="214"/>
      <c r="J31" s="214"/>
      <c r="K31" s="214"/>
      <c r="L31" s="214">
        <f t="shared" si="1"/>
        <v>0</v>
      </c>
      <c r="M31" s="214"/>
      <c r="N31" s="322"/>
    </row>
    <row r="32" spans="1:14" ht="15.75">
      <c r="A32" s="150"/>
      <c r="B32" s="150"/>
      <c r="C32" s="142" t="s">
        <v>23</v>
      </c>
      <c r="D32" s="142"/>
      <c r="E32" s="142"/>
      <c r="F32" s="142"/>
      <c r="G32" s="43">
        <v>0</v>
      </c>
      <c r="H32" s="214">
        <f>($G32/$D$13*$D$14)+($G32/$D$13*$D$15*2/3)</f>
        <v>0</v>
      </c>
      <c r="I32" s="214"/>
      <c r="J32" s="214"/>
      <c r="K32" s="214"/>
      <c r="L32" s="214">
        <f t="shared" si="1"/>
        <v>0</v>
      </c>
      <c r="M32" s="214"/>
      <c r="N32" s="322"/>
    </row>
    <row r="33" spans="1:14" ht="15.75">
      <c r="A33" s="150"/>
      <c r="B33" s="150"/>
      <c r="C33" s="142" t="s">
        <v>24</v>
      </c>
      <c r="D33" s="142"/>
      <c r="E33" s="142"/>
      <c r="F33" s="142"/>
      <c r="G33" s="43">
        <v>24842.36</v>
      </c>
      <c r="H33" s="214">
        <f t="shared" si="0"/>
        <v>20568.405591397852</v>
      </c>
      <c r="I33" s="214"/>
      <c r="J33" s="214"/>
      <c r="K33" s="214"/>
      <c r="L33" s="214">
        <f t="shared" si="1"/>
        <v>4273.9544086021488</v>
      </c>
      <c r="M33" s="214"/>
      <c r="N33" s="322"/>
    </row>
    <row r="34" spans="1:14" ht="15.75">
      <c r="A34" s="150"/>
      <c r="B34" s="150"/>
      <c r="C34" s="142" t="s">
        <v>25</v>
      </c>
      <c r="D34" s="142"/>
      <c r="E34" s="142"/>
      <c r="F34" s="142"/>
      <c r="G34" s="43">
        <v>13030.39</v>
      </c>
      <c r="H34" s="214">
        <f t="shared" si="0"/>
        <v>10788.602473118279</v>
      </c>
      <c r="I34" s="214"/>
      <c r="J34" s="214"/>
      <c r="K34" s="214"/>
      <c r="L34" s="214">
        <f t="shared" si="1"/>
        <v>2241.7875268817206</v>
      </c>
      <c r="M34" s="214"/>
      <c r="N34" s="322"/>
    </row>
    <row r="35" spans="1:14" ht="15.75">
      <c r="A35" s="150"/>
      <c r="B35" s="150"/>
      <c r="C35" s="142" t="s">
        <v>26</v>
      </c>
      <c r="D35" s="142"/>
      <c r="E35" s="142"/>
      <c r="F35" s="142"/>
      <c r="G35" s="43">
        <v>0</v>
      </c>
      <c r="H35" s="214">
        <f t="shared" si="0"/>
        <v>0</v>
      </c>
      <c r="I35" s="214"/>
      <c r="J35" s="214"/>
      <c r="K35" s="214"/>
      <c r="L35" s="214">
        <f t="shared" si="1"/>
        <v>0</v>
      </c>
      <c r="M35" s="214"/>
      <c r="N35" s="322"/>
    </row>
    <row r="36" spans="1:14" ht="15.75">
      <c r="A36" s="150"/>
      <c r="B36" s="150"/>
      <c r="C36" s="142" t="s">
        <v>27</v>
      </c>
      <c r="D36" s="142"/>
      <c r="E36" s="142"/>
      <c r="F36" s="142"/>
      <c r="G36" s="43">
        <v>0</v>
      </c>
      <c r="H36" s="214">
        <f t="shared" si="0"/>
        <v>0</v>
      </c>
      <c r="I36" s="214"/>
      <c r="J36" s="214"/>
      <c r="K36" s="214"/>
      <c r="L36" s="214">
        <f t="shared" si="1"/>
        <v>0</v>
      </c>
      <c r="M36" s="214"/>
      <c r="N36" s="322"/>
    </row>
    <row r="37" spans="1:14" ht="15.75">
      <c r="A37" s="150"/>
      <c r="B37" s="150"/>
      <c r="C37" s="142" t="s">
        <v>28</v>
      </c>
      <c r="D37" s="142"/>
      <c r="E37" s="142"/>
      <c r="F37" s="142"/>
      <c r="G37" s="43">
        <v>0</v>
      </c>
      <c r="H37" s="214">
        <f t="shared" si="0"/>
        <v>0</v>
      </c>
      <c r="I37" s="214"/>
      <c r="J37" s="214"/>
      <c r="K37" s="214"/>
      <c r="L37" s="214">
        <f t="shared" si="1"/>
        <v>0</v>
      </c>
      <c r="M37" s="214"/>
      <c r="N37" s="322"/>
    </row>
    <row r="38" spans="1:14" ht="15.75">
      <c r="A38" s="150"/>
      <c r="B38" s="150"/>
      <c r="C38" s="142" t="s">
        <v>51</v>
      </c>
      <c r="D38" s="142"/>
      <c r="E38" s="142"/>
      <c r="F38" s="142"/>
      <c r="G38" s="43">
        <v>8138.89</v>
      </c>
      <c r="H38" s="214">
        <f t="shared" si="0"/>
        <v>6738.6508602150534</v>
      </c>
      <c r="I38" s="214"/>
      <c r="J38" s="214"/>
      <c r="K38" s="214"/>
      <c r="L38" s="214">
        <f t="shared" si="1"/>
        <v>1400.2391397849469</v>
      </c>
      <c r="M38" s="214"/>
      <c r="N38" s="322"/>
    </row>
    <row r="39" spans="1:14" ht="15.75">
      <c r="A39" s="150"/>
      <c r="B39" s="150"/>
      <c r="C39" s="142" t="s">
        <v>104</v>
      </c>
      <c r="D39" s="142"/>
      <c r="E39" s="142"/>
      <c r="F39" s="142"/>
      <c r="G39" s="43">
        <v>0</v>
      </c>
      <c r="H39" s="214">
        <f t="shared" si="0"/>
        <v>0</v>
      </c>
      <c r="I39" s="214"/>
      <c r="J39" s="214"/>
      <c r="K39" s="214"/>
      <c r="L39" s="214">
        <f t="shared" si="1"/>
        <v>0</v>
      </c>
      <c r="M39" s="214"/>
      <c r="N39" s="322"/>
    </row>
    <row r="40" spans="1:14" ht="18.75">
      <c r="A40" s="158" t="s">
        <v>33</v>
      </c>
      <c r="B40" s="158"/>
      <c r="C40" s="141"/>
      <c r="D40" s="141"/>
      <c r="E40" s="141"/>
      <c r="F40" s="141"/>
      <c r="G40" s="43">
        <f>SUM(G23:G39)</f>
        <v>46011.64</v>
      </c>
      <c r="H40" s="214">
        <f>SUM(H23:K39)</f>
        <v>38095.658924731179</v>
      </c>
      <c r="I40" s="141"/>
      <c r="J40" s="141"/>
      <c r="K40" s="141"/>
      <c r="L40" s="208">
        <f>G40-H40</f>
        <v>7915.9810752688209</v>
      </c>
      <c r="M40" s="208"/>
      <c r="N40" s="7">
        <v>1</v>
      </c>
    </row>
    <row r="41" spans="1:14" ht="15.75">
      <c r="A41" s="153" t="s">
        <v>39</v>
      </c>
      <c r="B41" s="153"/>
      <c r="C41" s="153"/>
      <c r="D41" s="153"/>
      <c r="E41" s="153"/>
      <c r="F41" s="153"/>
      <c r="G41" s="153"/>
      <c r="H41" s="153"/>
      <c r="I41" s="153"/>
      <c r="J41" s="153"/>
      <c r="K41" s="153"/>
      <c r="L41" s="153"/>
      <c r="M41" s="153"/>
      <c r="N41" s="1"/>
    </row>
    <row r="42" spans="1:14" ht="93" customHeight="1">
      <c r="A42" s="162"/>
      <c r="B42" s="162"/>
      <c r="C42" s="170" t="s">
        <v>35</v>
      </c>
      <c r="D42" s="170"/>
      <c r="E42" s="170"/>
      <c r="F42" s="170"/>
      <c r="G42" s="48" t="s">
        <v>36</v>
      </c>
      <c r="H42" s="172" t="s">
        <v>129</v>
      </c>
      <c r="I42" s="172"/>
      <c r="J42" s="172"/>
      <c r="K42" s="172"/>
      <c r="L42" s="172" t="s">
        <v>85</v>
      </c>
      <c r="M42" s="172"/>
      <c r="N42" s="1"/>
    </row>
    <row r="43" spans="1:14" ht="15" customHeight="1">
      <c r="A43" s="198" t="s">
        <v>105</v>
      </c>
      <c r="B43" s="199"/>
      <c r="C43" s="210" t="s">
        <v>120</v>
      </c>
      <c r="D43" s="210"/>
      <c r="E43" s="210"/>
      <c r="F43" s="210"/>
      <c r="G43" s="49">
        <v>3622.3</v>
      </c>
      <c r="H43" s="211">
        <f>($G43/$J$13*$J$14)+($G43/$J$13*$J$15/2)</f>
        <v>2716.7250000000004</v>
      </c>
      <c r="I43" s="211"/>
      <c r="J43" s="211"/>
      <c r="K43" s="211"/>
      <c r="L43" s="211">
        <f>G43-H43</f>
        <v>905.57499999999982</v>
      </c>
      <c r="M43" s="211"/>
      <c r="N43" s="321"/>
    </row>
    <row r="44" spans="1:14" ht="15.75">
      <c r="A44" s="393"/>
      <c r="B44" s="394"/>
      <c r="C44" s="210" t="s">
        <v>98</v>
      </c>
      <c r="D44" s="210"/>
      <c r="E44" s="210"/>
      <c r="F44" s="210"/>
      <c r="G44" s="49">
        <v>2173.38</v>
      </c>
      <c r="H44" s="211">
        <f>($G44/$J$13*$J$14)+($G44/$J$13*$J$15/2)</f>
        <v>1630.0350000000001</v>
      </c>
      <c r="I44" s="211"/>
      <c r="J44" s="211"/>
      <c r="K44" s="211"/>
      <c r="L44" s="211">
        <f t="shared" ref="L44:L47" si="2">G44-H44</f>
        <v>543.34500000000003</v>
      </c>
      <c r="M44" s="211"/>
      <c r="N44" s="322"/>
    </row>
    <row r="45" spans="1:14" ht="15.75">
      <c r="A45" s="393"/>
      <c r="B45" s="394"/>
      <c r="C45" s="210" t="s">
        <v>121</v>
      </c>
      <c r="D45" s="210"/>
      <c r="E45" s="210"/>
      <c r="F45" s="210"/>
      <c r="G45" s="49">
        <v>0</v>
      </c>
      <c r="H45" s="211">
        <f>($G45/$J$13*$J$14)+($G45/$J$13*$J$15/2)</f>
        <v>0</v>
      </c>
      <c r="I45" s="211"/>
      <c r="J45" s="211"/>
      <c r="K45" s="211"/>
      <c r="L45" s="211">
        <f t="shared" si="2"/>
        <v>0</v>
      </c>
      <c r="M45" s="211"/>
      <c r="N45" s="323"/>
    </row>
    <row r="46" spans="1:14" ht="15.75">
      <c r="A46" s="393"/>
      <c r="B46" s="394"/>
      <c r="C46" s="306" t="s">
        <v>122</v>
      </c>
      <c r="D46" s="307"/>
      <c r="E46" s="307"/>
      <c r="F46" s="308"/>
      <c r="G46" s="49">
        <v>2897.84</v>
      </c>
      <c r="H46" s="211">
        <f>G46</f>
        <v>2897.84</v>
      </c>
      <c r="I46" s="211"/>
      <c r="J46" s="211"/>
      <c r="K46" s="211"/>
      <c r="L46" s="211">
        <f t="shared" si="2"/>
        <v>0</v>
      </c>
      <c r="M46" s="211"/>
      <c r="N46" s="16"/>
    </row>
    <row r="47" spans="1:14" ht="15.75">
      <c r="A47" s="393"/>
      <c r="B47" s="394"/>
      <c r="C47" s="210" t="s">
        <v>123</v>
      </c>
      <c r="D47" s="210"/>
      <c r="E47" s="210"/>
      <c r="F47" s="210"/>
      <c r="G47" s="49">
        <v>0</v>
      </c>
      <c r="H47" s="211">
        <f>G47</f>
        <v>0</v>
      </c>
      <c r="I47" s="211"/>
      <c r="J47" s="211"/>
      <c r="K47" s="211"/>
      <c r="L47" s="211">
        <f t="shared" si="2"/>
        <v>0</v>
      </c>
      <c r="M47" s="211"/>
      <c r="N47" s="16"/>
    </row>
    <row r="48" spans="1:14" ht="18.75">
      <c r="A48" s="158" t="s">
        <v>33</v>
      </c>
      <c r="B48" s="158"/>
      <c r="C48" s="210"/>
      <c r="D48" s="210"/>
      <c r="E48" s="210"/>
      <c r="F48" s="210"/>
      <c r="G48" s="49"/>
      <c r="H48" s="211"/>
      <c r="I48" s="211"/>
      <c r="J48" s="211"/>
      <c r="K48" s="211"/>
      <c r="L48" s="208">
        <f>L43+L44+L45</f>
        <v>1448.9199999999998</v>
      </c>
      <c r="M48" s="208"/>
      <c r="N48" s="7">
        <v>2</v>
      </c>
    </row>
    <row r="49" spans="1:16" ht="15.75">
      <c r="A49" s="153" t="s">
        <v>44</v>
      </c>
      <c r="B49" s="153"/>
      <c r="C49" s="153"/>
      <c r="D49" s="153"/>
      <c r="E49" s="153"/>
      <c r="F49" s="153"/>
      <c r="G49" s="153"/>
      <c r="H49" s="153"/>
      <c r="I49" s="153"/>
      <c r="J49" s="153"/>
      <c r="K49" s="153"/>
      <c r="L49" s="153"/>
      <c r="M49" s="153"/>
      <c r="N49" s="1"/>
    </row>
    <row r="50" spans="1:16" ht="15" customHeight="1">
      <c r="A50" s="150" t="s">
        <v>45</v>
      </c>
      <c r="B50" s="150"/>
      <c r="C50" s="170" t="s">
        <v>46</v>
      </c>
      <c r="D50" s="170"/>
      <c r="E50" s="170"/>
      <c r="F50" s="170"/>
      <c r="G50" s="172" t="s">
        <v>47</v>
      </c>
      <c r="H50" s="314" t="s">
        <v>65</v>
      </c>
      <c r="I50" s="315"/>
      <c r="J50" s="314" t="s">
        <v>106</v>
      </c>
      <c r="K50" s="315"/>
      <c r="L50" s="172" t="s">
        <v>48</v>
      </c>
      <c r="M50" s="172"/>
      <c r="N50" s="321"/>
    </row>
    <row r="51" spans="1:16" ht="32.25" customHeight="1">
      <c r="A51" s="150"/>
      <c r="B51" s="150"/>
      <c r="C51" s="170"/>
      <c r="D51" s="170"/>
      <c r="E51" s="170"/>
      <c r="F51" s="170"/>
      <c r="G51" s="172"/>
      <c r="H51" s="316"/>
      <c r="I51" s="317"/>
      <c r="J51" s="316"/>
      <c r="K51" s="317"/>
      <c r="L51" s="172"/>
      <c r="M51" s="172"/>
      <c r="N51" s="323"/>
    </row>
    <row r="52" spans="1:16" ht="15.75">
      <c r="A52" s="150"/>
      <c r="B52" s="150"/>
      <c r="C52" s="417" t="s">
        <v>49</v>
      </c>
      <c r="D52" s="417"/>
      <c r="E52" s="417"/>
      <c r="F52" s="417"/>
      <c r="G52" s="50">
        <v>3644.56</v>
      </c>
      <c r="H52" s="214">
        <f>(H33)-(J17+G46+G47)</f>
        <v>17670.565591397852</v>
      </c>
      <c r="I52" s="214"/>
      <c r="J52" s="327">
        <f>(H52*J16)-D12</f>
        <v>2490.5923875821436</v>
      </c>
      <c r="K52" s="313"/>
      <c r="L52" s="214">
        <f>IF(J52&lt;=0,G52,G52-J52)</f>
        <v>1153.9676124178563</v>
      </c>
      <c r="M52" s="214"/>
      <c r="N52" s="321"/>
    </row>
    <row r="53" spans="1:16" ht="15.75">
      <c r="A53" s="150"/>
      <c r="B53" s="150"/>
      <c r="C53" s="417" t="s">
        <v>50</v>
      </c>
      <c r="D53" s="417"/>
      <c r="E53" s="417"/>
      <c r="F53" s="417"/>
      <c r="G53" s="50">
        <v>247.41</v>
      </c>
      <c r="H53" s="276"/>
      <c r="I53" s="313"/>
      <c r="J53" s="276">
        <f>G53</f>
        <v>247.41</v>
      </c>
      <c r="K53" s="313"/>
      <c r="L53" s="214">
        <f>G53-J53</f>
        <v>0</v>
      </c>
      <c r="M53" s="214"/>
      <c r="N53" s="323"/>
    </row>
    <row r="54" spans="1:16" ht="18.75">
      <c r="A54" s="158" t="s">
        <v>33</v>
      </c>
      <c r="B54" s="158"/>
      <c r="C54" s="141"/>
      <c r="D54" s="141"/>
      <c r="E54" s="141"/>
      <c r="F54" s="141"/>
      <c r="G54" s="50"/>
      <c r="H54" s="214"/>
      <c r="I54" s="214"/>
      <c r="J54" s="214"/>
      <c r="K54" s="214"/>
      <c r="L54" s="208">
        <f>SUM(L52+L53)</f>
        <v>1153.9676124178563</v>
      </c>
      <c r="M54" s="208"/>
      <c r="N54" s="7">
        <v>3</v>
      </c>
    </row>
    <row r="55" spans="1:16" ht="18.75" customHeight="1">
      <c r="A55" s="153" t="s">
        <v>102</v>
      </c>
      <c r="B55" s="153"/>
      <c r="C55" s="153"/>
      <c r="D55" s="153"/>
      <c r="E55" s="153"/>
      <c r="F55" s="153"/>
      <c r="G55" s="153"/>
      <c r="H55" s="153"/>
      <c r="I55" s="153"/>
      <c r="J55" s="153"/>
      <c r="K55" s="153"/>
      <c r="L55" s="153"/>
      <c r="M55" s="153"/>
      <c r="N55" s="41"/>
    </row>
    <row r="56" spans="1:16" ht="14.45" customHeight="1">
      <c r="A56" s="150" t="s">
        <v>103</v>
      </c>
      <c r="B56" s="150"/>
      <c r="C56" s="257" t="s">
        <v>52</v>
      </c>
      <c r="D56" s="257"/>
      <c r="E56" s="257"/>
      <c r="F56" s="257"/>
      <c r="G56" s="171">
        <f>L40+L48-L54</f>
        <v>8210.9334628509641</v>
      </c>
      <c r="H56" s="171"/>
      <c r="I56" s="171"/>
      <c r="J56" s="171"/>
      <c r="K56" s="171"/>
      <c r="L56" s="171"/>
      <c r="M56" s="171"/>
      <c r="N56" s="321"/>
    </row>
    <row r="57" spans="1:16" ht="14.45" customHeight="1">
      <c r="A57" s="150"/>
      <c r="B57" s="150"/>
      <c r="C57" s="257"/>
      <c r="D57" s="257"/>
      <c r="E57" s="257"/>
      <c r="F57" s="257"/>
      <c r="G57" s="171"/>
      <c r="H57" s="171"/>
      <c r="I57" s="171"/>
      <c r="J57" s="171"/>
      <c r="K57" s="171"/>
      <c r="L57" s="171"/>
      <c r="M57" s="171"/>
      <c r="N57" s="323"/>
    </row>
    <row r="58" spans="1:16" ht="15.75" thickBot="1">
      <c r="P58" s="4"/>
    </row>
    <row r="59" spans="1:16" ht="39" customHeight="1">
      <c r="A59" s="448"/>
      <c r="B59" s="448"/>
      <c r="C59" s="448"/>
      <c r="D59" s="448"/>
      <c r="E59" s="448"/>
      <c r="F59" s="448"/>
      <c r="H59" s="414" t="s">
        <v>182</v>
      </c>
      <c r="I59" s="415"/>
      <c r="J59" s="415"/>
      <c r="K59" s="416"/>
    </row>
    <row r="60" spans="1:16">
      <c r="A60" s="255"/>
      <c r="B60" s="255"/>
      <c r="C60" s="255"/>
      <c r="D60" s="255"/>
      <c r="E60" s="255"/>
      <c r="F60" s="100"/>
      <c r="H60" s="155" t="s">
        <v>54</v>
      </c>
      <c r="I60" s="155"/>
      <c r="J60" s="155"/>
      <c r="K60" s="74">
        <f>H33</f>
        <v>20568.405591397852</v>
      </c>
    </row>
    <row r="61" spans="1:16">
      <c r="A61" s="255"/>
      <c r="B61" s="255"/>
      <c r="C61" s="255"/>
      <c r="D61" s="255"/>
      <c r="E61" s="255"/>
      <c r="F61" s="100"/>
      <c r="H61" s="155" t="s">
        <v>192</v>
      </c>
      <c r="I61" s="155"/>
      <c r="J61" s="155"/>
      <c r="K61" s="74">
        <f>J17+G46+G47</f>
        <v>2897.84</v>
      </c>
    </row>
    <row r="62" spans="1:16">
      <c r="A62" s="255"/>
      <c r="B62" s="255"/>
      <c r="C62" s="255"/>
      <c r="D62" s="255"/>
      <c r="E62" s="255"/>
      <c r="F62" s="100"/>
      <c r="H62" s="155" t="s">
        <v>56</v>
      </c>
      <c r="I62" s="155"/>
      <c r="J62" s="155"/>
      <c r="K62" s="74">
        <f>K60-K61</f>
        <v>17670.565591397852</v>
      </c>
    </row>
    <row r="63" spans="1:16">
      <c r="H63" s="155" t="s">
        <v>57</v>
      </c>
      <c r="I63" s="155"/>
      <c r="J63" s="155"/>
      <c r="K63" s="74">
        <f>J16</f>
        <v>0.26999998177221468</v>
      </c>
    </row>
    <row r="64" spans="1:16">
      <c r="H64" s="155" t="s">
        <v>58</v>
      </c>
      <c r="I64" s="155"/>
      <c r="J64" s="155"/>
      <c r="K64" s="74">
        <f>(K62*K63)-D12</f>
        <v>2490.5923875821436</v>
      </c>
    </row>
    <row r="65" spans="6:13" ht="30">
      <c r="H65" s="155" t="s">
        <v>59</v>
      </c>
      <c r="I65" s="155"/>
      <c r="J65" s="155"/>
      <c r="K65" s="102">
        <f>IF(K64&lt;=0,G52,G52-K64)</f>
        <v>1153.9676124178563</v>
      </c>
      <c r="L65" s="97" t="s">
        <v>185</v>
      </c>
    </row>
    <row r="68" spans="6:13" ht="15.75" thickBot="1"/>
    <row r="69" spans="6:13" ht="27.75" customHeight="1">
      <c r="F69" s="421" t="s">
        <v>189</v>
      </c>
      <c r="G69" s="422"/>
      <c r="H69" s="422"/>
      <c r="I69" s="422"/>
      <c r="J69" s="422"/>
      <c r="K69" s="423"/>
    </row>
    <row r="70" spans="6:13">
      <c r="F70" s="155" t="s">
        <v>65</v>
      </c>
      <c r="G70" s="155"/>
      <c r="H70" s="155"/>
      <c r="I70" s="155"/>
      <c r="J70" s="155"/>
      <c r="K70" s="74">
        <f>D16/D13*D14</f>
        <v>10618.316129032259</v>
      </c>
    </row>
    <row r="71" spans="6:13">
      <c r="F71" s="155" t="s">
        <v>66</v>
      </c>
      <c r="G71" s="155"/>
      <c r="H71" s="155"/>
      <c r="I71" s="155"/>
      <c r="J71" s="155"/>
      <c r="K71" s="74">
        <f>K70*J16-D12</f>
        <v>586.48516129032305</v>
      </c>
    </row>
    <row r="72" spans="6:13" ht="37.5">
      <c r="F72" s="155" t="s">
        <v>67</v>
      </c>
      <c r="G72" s="155"/>
      <c r="H72" s="155"/>
      <c r="I72" s="155"/>
      <c r="J72" s="155"/>
      <c r="K72" s="102">
        <f>IF(K71&lt;=0,G52,G52-K71)</f>
        <v>3058.0748387096769</v>
      </c>
      <c r="L72" s="388" t="s">
        <v>184</v>
      </c>
      <c r="M72" s="389"/>
    </row>
    <row r="75" spans="6:13" ht="70.5" customHeight="1">
      <c r="H75" s="192" t="s">
        <v>186</v>
      </c>
      <c r="I75" s="192"/>
      <c r="J75" s="192"/>
      <c r="K75" s="192"/>
    </row>
  </sheetData>
  <mergeCells count="188">
    <mergeCell ref="H63:J63"/>
    <mergeCell ref="H64:J64"/>
    <mergeCell ref="H65:J65"/>
    <mergeCell ref="N56:N57"/>
    <mergeCell ref="A59:F59"/>
    <mergeCell ref="A60:E60"/>
    <mergeCell ref="H60:J60"/>
    <mergeCell ref="A61:E61"/>
    <mergeCell ref="H61:J61"/>
    <mergeCell ref="A54:B54"/>
    <mergeCell ref="C54:F54"/>
    <mergeCell ref="H54:K54"/>
    <mergeCell ref="L54:M54"/>
    <mergeCell ref="A56:B57"/>
    <mergeCell ref="C56:F57"/>
    <mergeCell ref="G56:M57"/>
    <mergeCell ref="L50:M51"/>
    <mergeCell ref="A62:E62"/>
    <mergeCell ref="H62:J62"/>
    <mergeCell ref="A55:M55"/>
    <mergeCell ref="H59:K59"/>
    <mergeCell ref="N50:N51"/>
    <mergeCell ref="C52:F52"/>
    <mergeCell ref="H52:I52"/>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0:B40"/>
    <mergeCell ref="C40:F40"/>
    <mergeCell ref="H40:K40"/>
    <mergeCell ref="L40:M40"/>
    <mergeCell ref="A41:M41"/>
    <mergeCell ref="A42:B42"/>
    <mergeCell ref="C42:F42"/>
    <mergeCell ref="H42:K42"/>
    <mergeCell ref="L42:M4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N20:N22"/>
    <mergeCell ref="C30:F30"/>
    <mergeCell ref="H30:K30"/>
    <mergeCell ref="L30:M30"/>
    <mergeCell ref="C31:F31"/>
    <mergeCell ref="H31:K31"/>
    <mergeCell ref="L31:M31"/>
    <mergeCell ref="C28:F28"/>
    <mergeCell ref="H28:K28"/>
    <mergeCell ref="L28:M28"/>
    <mergeCell ref="C29:F29"/>
    <mergeCell ref="H29:K29"/>
    <mergeCell ref="L29:M29"/>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G10:I10"/>
    <mergeCell ref="J10:M10"/>
    <mergeCell ref="D7:F7"/>
    <mergeCell ref="G7:I7"/>
    <mergeCell ref="J7:M7"/>
    <mergeCell ref="A8:C8"/>
    <mergeCell ref="D8:F8"/>
    <mergeCell ref="G8:I8"/>
    <mergeCell ref="J8:M8"/>
    <mergeCell ref="F69:K69"/>
    <mergeCell ref="F70:J70"/>
    <mergeCell ref="F71:J71"/>
    <mergeCell ref="F72:J72"/>
    <mergeCell ref="L72:M72"/>
    <mergeCell ref="H75:K75"/>
    <mergeCell ref="P1:Q1"/>
    <mergeCell ref="A2:N2"/>
    <mergeCell ref="A1:N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s>
  <hyperlinks>
    <hyperlink ref="P1:Q1" location="İÇİNDEKİLER!A1" display="İÇİNDEKİLER" xr:uid="{00000000-0004-0000-1700-000000000000}"/>
  </hyperlinks>
  <pageMargins left="0.7" right="0.7" top="0.75" bottom="0.75" header="0.3" footer="0.3"/>
  <pageSetup paperSize="9" orientation="portrait" horizontalDpi="4294967294" verticalDpi="4294967294"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A75"/>
  <sheetViews>
    <sheetView zoomScale="110" zoomScaleNormal="110" workbookViewId="0">
      <selection activeCell="A59" sqref="A59:E59"/>
    </sheetView>
  </sheetViews>
  <sheetFormatPr defaultColWidth="9.140625" defaultRowHeight="15"/>
  <cols>
    <col min="6" max="6" width="11.5703125" customWidth="1"/>
    <col min="7" max="7" width="16.28515625" customWidth="1"/>
    <col min="12" max="12" width="13.42578125" customWidth="1"/>
    <col min="13" max="13" width="10.140625" customWidth="1"/>
    <col min="14" max="14" width="4.7109375" customWidth="1"/>
  </cols>
  <sheetData>
    <row r="1" spans="1:27" ht="36.950000000000003" customHeight="1" thickBot="1">
      <c r="A1" s="425" t="s">
        <v>116</v>
      </c>
      <c r="B1" s="426"/>
      <c r="C1" s="426"/>
      <c r="D1" s="426"/>
      <c r="E1" s="426"/>
      <c r="F1" s="426"/>
      <c r="G1" s="426"/>
      <c r="H1" s="426"/>
      <c r="I1" s="426"/>
      <c r="J1" s="426"/>
      <c r="K1" s="426"/>
      <c r="L1" s="426"/>
      <c r="M1" s="426"/>
      <c r="N1" s="427"/>
      <c r="O1" s="57"/>
      <c r="P1" s="114" t="s">
        <v>175</v>
      </c>
      <c r="Q1" s="114"/>
    </row>
    <row r="2" spans="1:27" ht="18.75">
      <c r="A2" s="65"/>
      <c r="B2" s="65"/>
      <c r="C2" s="65"/>
      <c r="D2" s="65"/>
      <c r="E2" s="65"/>
      <c r="F2" s="65"/>
      <c r="G2" s="65"/>
      <c r="H2" s="65"/>
      <c r="I2" s="65"/>
      <c r="J2" s="65"/>
      <c r="K2" s="65"/>
      <c r="L2" s="65"/>
      <c r="M2" s="65"/>
      <c r="N2" s="65"/>
      <c r="O2" s="57"/>
      <c r="P2" s="57"/>
      <c r="Q2" s="57"/>
    </row>
    <row r="3" spans="1:27" ht="28.5" customHeight="1">
      <c r="A3" s="139" t="s">
        <v>0</v>
      </c>
      <c r="B3" s="139"/>
      <c r="C3" s="139"/>
      <c r="D3" s="139"/>
      <c r="E3" s="139"/>
      <c r="F3" s="139"/>
      <c r="G3" s="139"/>
      <c r="H3" s="139"/>
      <c r="I3" s="139"/>
      <c r="J3" s="139"/>
      <c r="K3" s="139"/>
      <c r="L3" s="139"/>
      <c r="M3" s="139"/>
      <c r="N3" s="1"/>
      <c r="O3" s="219"/>
      <c r="P3" s="219"/>
      <c r="Q3" s="219"/>
    </row>
    <row r="4" spans="1:27" ht="18.75">
      <c r="A4" s="139" t="s">
        <v>1</v>
      </c>
      <c r="B4" s="139"/>
      <c r="C4" s="139"/>
      <c r="D4" s="139"/>
      <c r="E4" s="139"/>
      <c r="F4" s="139"/>
      <c r="G4" s="139"/>
      <c r="H4" s="139"/>
      <c r="I4" s="139"/>
      <c r="J4" s="139"/>
      <c r="K4" s="139"/>
      <c r="L4" s="139"/>
      <c r="M4" s="139"/>
      <c r="N4" s="1"/>
    </row>
    <row r="5" spans="1:27" ht="15.75">
      <c r="A5" s="140" t="s">
        <v>2</v>
      </c>
      <c r="B5" s="140"/>
      <c r="C5" s="140"/>
      <c r="D5" s="141"/>
      <c r="E5" s="141"/>
      <c r="F5" s="141"/>
      <c r="G5" s="142" t="s">
        <v>3</v>
      </c>
      <c r="H5" s="142"/>
      <c r="I5" s="142"/>
      <c r="J5" s="141"/>
      <c r="K5" s="141"/>
      <c r="L5" s="141"/>
      <c r="M5" s="141"/>
      <c r="N5" s="321"/>
    </row>
    <row r="6" spans="1:27" ht="15.75">
      <c r="A6" s="142" t="s">
        <v>4</v>
      </c>
      <c r="B6" s="142"/>
      <c r="C6" s="142"/>
      <c r="D6" s="141"/>
      <c r="E6" s="141"/>
      <c r="F6" s="141"/>
      <c r="G6" s="142" t="s">
        <v>3</v>
      </c>
      <c r="H6" s="142"/>
      <c r="I6" s="142"/>
      <c r="J6" s="141"/>
      <c r="K6" s="141"/>
      <c r="L6" s="141"/>
      <c r="M6" s="141"/>
      <c r="N6" s="322"/>
    </row>
    <row r="7" spans="1:27" ht="15.75">
      <c r="A7" s="142" t="s">
        <v>5</v>
      </c>
      <c r="B7" s="142"/>
      <c r="C7" s="142"/>
      <c r="D7" s="141"/>
      <c r="E7" s="141"/>
      <c r="F7" s="141"/>
      <c r="G7" s="142" t="s">
        <v>9</v>
      </c>
      <c r="H7" s="142"/>
      <c r="I7" s="142"/>
      <c r="J7" s="141"/>
      <c r="K7" s="141"/>
      <c r="L7" s="141"/>
      <c r="M7" s="141"/>
      <c r="N7" s="322"/>
    </row>
    <row r="8" spans="1:27" ht="15.75">
      <c r="A8" s="142" t="s">
        <v>6</v>
      </c>
      <c r="B8" s="142"/>
      <c r="C8" s="142"/>
      <c r="D8" s="141"/>
      <c r="E8" s="141"/>
      <c r="F8" s="141"/>
      <c r="G8" s="142" t="s">
        <v>10</v>
      </c>
      <c r="H8" s="142"/>
      <c r="I8" s="142"/>
      <c r="J8" s="141"/>
      <c r="K8" s="141"/>
      <c r="L8" s="141"/>
      <c r="M8" s="141"/>
      <c r="N8" s="322"/>
    </row>
    <row r="9" spans="1:27" ht="15.75">
      <c r="A9" s="142" t="s">
        <v>7</v>
      </c>
      <c r="B9" s="142"/>
      <c r="C9" s="142"/>
      <c r="D9" s="141"/>
      <c r="E9" s="141"/>
      <c r="F9" s="141"/>
      <c r="G9" s="142" t="s">
        <v>11</v>
      </c>
      <c r="H9" s="142"/>
      <c r="I9" s="142"/>
      <c r="J9" s="147">
        <v>45078</v>
      </c>
      <c r="K9" s="141"/>
      <c r="L9" s="141"/>
      <c r="M9" s="141"/>
      <c r="N9" s="322"/>
    </row>
    <row r="10" spans="1:27" ht="15.75">
      <c r="A10" s="142" t="s">
        <v>12</v>
      </c>
      <c r="B10" s="142"/>
      <c r="C10" s="142"/>
      <c r="D10" s="148">
        <v>45114</v>
      </c>
      <c r="E10" s="141"/>
      <c r="F10" s="141"/>
      <c r="G10" s="142" t="s">
        <v>13</v>
      </c>
      <c r="H10" s="142"/>
      <c r="I10" s="142"/>
      <c r="J10" s="141"/>
      <c r="K10" s="141"/>
      <c r="L10" s="141"/>
      <c r="M10" s="141"/>
      <c r="N10" s="322"/>
    </row>
    <row r="11" spans="1:27" ht="15.75">
      <c r="A11" s="142" t="s">
        <v>14</v>
      </c>
      <c r="B11" s="142"/>
      <c r="C11" s="142"/>
      <c r="D11" s="214">
        <v>1276.0250000000001</v>
      </c>
      <c r="E11" s="214"/>
      <c r="F11" s="214"/>
      <c r="G11" s="142" t="s">
        <v>40</v>
      </c>
      <c r="H11" s="142"/>
      <c r="I11" s="142"/>
      <c r="J11" s="141">
        <f>G51+D11</f>
        <v>4890.0349999999999</v>
      </c>
      <c r="K11" s="141"/>
      <c r="L11" s="141"/>
      <c r="M11" s="141"/>
      <c r="N11" s="322"/>
      <c r="R11" s="8"/>
      <c r="S11" s="8"/>
      <c r="T11" s="8"/>
      <c r="U11" s="8"/>
      <c r="V11" s="8"/>
      <c r="W11" s="8"/>
      <c r="X11" s="8"/>
      <c r="Y11" s="8"/>
      <c r="Z11" s="8"/>
      <c r="AA11" s="8"/>
    </row>
    <row r="12" spans="1:27" ht="18" customHeight="1">
      <c r="A12" s="142" t="s">
        <v>41</v>
      </c>
      <c r="B12" s="142"/>
      <c r="C12" s="142"/>
      <c r="D12" s="141">
        <v>30</v>
      </c>
      <c r="E12" s="141"/>
      <c r="F12" s="141"/>
      <c r="G12" s="142" t="s">
        <v>42</v>
      </c>
      <c r="H12" s="142"/>
      <c r="I12" s="142"/>
      <c r="J12" s="141">
        <v>30</v>
      </c>
      <c r="K12" s="141"/>
      <c r="L12" s="141"/>
      <c r="M12" s="141"/>
      <c r="N12" s="322"/>
      <c r="P12" s="4"/>
      <c r="R12" s="8"/>
      <c r="S12" s="433"/>
      <c r="T12" s="433"/>
      <c r="U12" s="434"/>
      <c r="V12" s="434"/>
      <c r="W12" s="434"/>
      <c r="X12" s="434"/>
      <c r="Y12" s="434"/>
      <c r="Z12" s="434"/>
      <c r="AA12" s="434"/>
    </row>
    <row r="13" spans="1:27" ht="15" customHeight="1">
      <c r="A13" s="142" t="s">
        <v>43</v>
      </c>
      <c r="B13" s="142"/>
      <c r="C13" s="142"/>
      <c r="D13" s="141">
        <v>23</v>
      </c>
      <c r="E13" s="141"/>
      <c r="F13" s="141"/>
      <c r="G13" s="142" t="s">
        <v>43</v>
      </c>
      <c r="H13" s="142"/>
      <c r="I13" s="142"/>
      <c r="J13" s="141">
        <f>D13</f>
        <v>23</v>
      </c>
      <c r="K13" s="141"/>
      <c r="L13" s="141"/>
      <c r="M13" s="141"/>
      <c r="N13" s="322"/>
      <c r="R13" s="8"/>
      <c r="S13" s="8"/>
      <c r="T13" s="431"/>
      <c r="U13" s="431"/>
      <c r="V13" s="432"/>
      <c r="W13" s="432"/>
      <c r="X13" s="432"/>
      <c r="Y13" s="432"/>
      <c r="Z13" s="26"/>
      <c r="AA13" s="27"/>
    </row>
    <row r="14" spans="1:27" ht="15" customHeight="1">
      <c r="A14" s="249" t="s">
        <v>79</v>
      </c>
      <c r="B14" s="250"/>
      <c r="C14" s="251"/>
      <c r="D14" s="268">
        <f>D12-D13</f>
        <v>7</v>
      </c>
      <c r="E14" s="269"/>
      <c r="F14" s="270"/>
      <c r="G14" s="249" t="s">
        <v>79</v>
      </c>
      <c r="H14" s="250"/>
      <c r="I14" s="251"/>
      <c r="J14" s="268">
        <f>J12-J13</f>
        <v>7</v>
      </c>
      <c r="K14" s="269"/>
      <c r="L14" s="269"/>
      <c r="M14" s="270"/>
      <c r="N14" s="322"/>
      <c r="R14" s="8"/>
      <c r="S14" s="8"/>
      <c r="T14" s="26"/>
      <c r="U14" s="26"/>
      <c r="V14" s="33"/>
      <c r="W14" s="33"/>
      <c r="X14" s="33"/>
      <c r="Y14" s="33"/>
      <c r="Z14" s="26"/>
      <c r="AA14" s="27"/>
    </row>
    <row r="15" spans="1:27" ht="15.75">
      <c r="A15" s="142" t="s">
        <v>64</v>
      </c>
      <c r="B15" s="142"/>
      <c r="C15" s="142"/>
      <c r="D15" s="141">
        <v>18111.240000000002</v>
      </c>
      <c r="E15" s="141"/>
      <c r="F15" s="141"/>
      <c r="G15" s="142" t="s">
        <v>63</v>
      </c>
      <c r="H15" s="142"/>
      <c r="I15" s="142"/>
      <c r="J15" s="154">
        <v>0.27</v>
      </c>
      <c r="K15" s="154"/>
      <c r="L15" s="154"/>
      <c r="M15" s="154"/>
      <c r="N15" s="322"/>
      <c r="R15" s="8"/>
      <c r="S15" s="8"/>
      <c r="T15" s="431"/>
      <c r="U15" s="431"/>
      <c r="V15" s="432"/>
      <c r="W15" s="432"/>
      <c r="X15" s="432"/>
      <c r="Y15" s="432"/>
      <c r="Z15" s="26"/>
      <c r="AA15" s="27"/>
    </row>
    <row r="16" spans="1:27" ht="15.75">
      <c r="A16" s="249" t="s">
        <v>190</v>
      </c>
      <c r="B16" s="250"/>
      <c r="C16" s="250"/>
      <c r="D16" s="250"/>
      <c r="E16" s="250"/>
      <c r="F16" s="250"/>
      <c r="G16" s="250"/>
      <c r="H16" s="250"/>
      <c r="I16" s="251"/>
      <c r="J16" s="276">
        <v>133.43</v>
      </c>
      <c r="K16" s="327"/>
      <c r="L16" s="327"/>
      <c r="M16" s="313"/>
      <c r="N16" s="322"/>
      <c r="R16" s="8"/>
      <c r="S16" s="8"/>
      <c r="T16" s="26"/>
      <c r="U16" s="26"/>
      <c r="V16" s="33"/>
      <c r="W16" s="33"/>
      <c r="X16" s="33"/>
      <c r="Y16" s="33"/>
      <c r="Z16" s="26"/>
      <c r="AA16" s="27"/>
    </row>
    <row r="17" spans="1:27" ht="29.25" customHeight="1">
      <c r="A17" s="155" t="s">
        <v>8</v>
      </c>
      <c r="B17" s="155"/>
      <c r="C17" s="155"/>
      <c r="D17" s="156"/>
      <c r="E17" s="156"/>
      <c r="F17" s="156"/>
      <c r="G17" s="156"/>
      <c r="H17" s="156"/>
      <c r="I17" s="156"/>
      <c r="J17" s="156"/>
      <c r="K17" s="156"/>
      <c r="L17" s="156"/>
      <c r="M17" s="156"/>
      <c r="N17" s="323"/>
      <c r="R17" s="8"/>
      <c r="S17" s="8"/>
      <c r="T17" s="431"/>
      <c r="U17" s="431"/>
      <c r="V17" s="432"/>
      <c r="W17" s="432"/>
      <c r="X17" s="432"/>
      <c r="Y17" s="432"/>
      <c r="Z17" s="26"/>
      <c r="AA17" s="27"/>
    </row>
    <row r="18" spans="1:27" ht="15.75" customHeight="1">
      <c r="A18" s="153" t="s">
        <v>15</v>
      </c>
      <c r="B18" s="153"/>
      <c r="C18" s="153"/>
      <c r="D18" s="153"/>
      <c r="E18" s="153"/>
      <c r="F18" s="153"/>
      <c r="G18" s="153"/>
      <c r="H18" s="153"/>
      <c r="I18" s="153"/>
      <c r="J18" s="153"/>
      <c r="K18" s="153"/>
      <c r="L18" s="153"/>
      <c r="M18" s="153"/>
      <c r="N18" s="1"/>
      <c r="R18" s="8"/>
      <c r="S18" s="8"/>
      <c r="T18" s="439"/>
      <c r="U18" s="439"/>
      <c r="V18" s="439"/>
      <c r="W18" s="439"/>
      <c r="X18" s="439"/>
      <c r="Y18" s="439"/>
      <c r="Z18" s="439"/>
      <c r="AA18" s="439"/>
    </row>
    <row r="19" spans="1:27" ht="15" customHeight="1">
      <c r="A19" s="172"/>
      <c r="B19" s="172"/>
      <c r="C19" s="215"/>
      <c r="D19" s="215"/>
      <c r="E19" s="215"/>
      <c r="F19" s="215"/>
      <c r="G19" s="136" t="s">
        <v>30</v>
      </c>
      <c r="H19" s="172" t="s">
        <v>89</v>
      </c>
      <c r="I19" s="170"/>
      <c r="J19" s="170"/>
      <c r="K19" s="170"/>
      <c r="L19" s="172" t="s">
        <v>32</v>
      </c>
      <c r="M19" s="170"/>
      <c r="N19" s="451"/>
      <c r="R19" s="8"/>
      <c r="S19" s="8"/>
      <c r="T19" s="439"/>
      <c r="U19" s="439"/>
      <c r="V19" s="439"/>
      <c r="W19" s="28"/>
      <c r="X19" s="28"/>
      <c r="Y19" s="28"/>
      <c r="Z19" s="28"/>
      <c r="AA19" s="28"/>
    </row>
    <row r="20" spans="1:27" ht="15" customHeight="1">
      <c r="A20" s="172"/>
      <c r="B20" s="172"/>
      <c r="C20" s="215"/>
      <c r="D20" s="215"/>
      <c r="E20" s="215"/>
      <c r="F20" s="215"/>
      <c r="G20" s="136"/>
      <c r="H20" s="170"/>
      <c r="I20" s="170"/>
      <c r="J20" s="170"/>
      <c r="K20" s="170"/>
      <c r="L20" s="170"/>
      <c r="M20" s="170"/>
      <c r="N20" s="452"/>
      <c r="R20" s="8"/>
      <c r="S20" s="8"/>
      <c r="T20" s="407"/>
      <c r="U20" s="407"/>
      <c r="V20" s="29"/>
      <c r="W20" s="30"/>
      <c r="X20" s="31"/>
      <c r="Y20" s="31"/>
      <c r="Z20" s="30"/>
      <c r="AA20" s="31"/>
    </row>
    <row r="21" spans="1:27" ht="78" customHeight="1">
      <c r="A21" s="172"/>
      <c r="B21" s="172"/>
      <c r="C21" s="215"/>
      <c r="D21" s="215"/>
      <c r="E21" s="215"/>
      <c r="F21" s="215"/>
      <c r="G21" s="136"/>
      <c r="H21" s="170"/>
      <c r="I21" s="170"/>
      <c r="J21" s="170"/>
      <c r="K21" s="170"/>
      <c r="L21" s="170"/>
      <c r="M21" s="170"/>
      <c r="N21" s="453"/>
      <c r="R21" s="8"/>
      <c r="S21" s="8"/>
      <c r="T21" s="407"/>
      <c r="U21" s="407"/>
      <c r="V21" s="29"/>
      <c r="W21" s="30"/>
      <c r="X21" s="31"/>
      <c r="Y21" s="31"/>
      <c r="Z21" s="30"/>
      <c r="AA21" s="31"/>
    </row>
    <row r="22" spans="1:27" ht="15" customHeight="1">
      <c r="A22" s="150" t="s">
        <v>16</v>
      </c>
      <c r="B22" s="150"/>
      <c r="C22" s="142" t="s">
        <v>17</v>
      </c>
      <c r="D22" s="142"/>
      <c r="E22" s="142"/>
      <c r="F22" s="142"/>
      <c r="G22" s="43">
        <v>650.53</v>
      </c>
      <c r="H22" s="276">
        <f>($G22/$D$12*$D$13)+($G22/$D$12*$D$14*2/3)</f>
        <v>599.93322222222218</v>
      </c>
      <c r="I22" s="327"/>
      <c r="J22" s="327"/>
      <c r="K22" s="313"/>
      <c r="L22" s="214">
        <f>G22-H22</f>
        <v>50.596777777777788</v>
      </c>
      <c r="M22" s="214"/>
      <c r="N22" s="321"/>
      <c r="R22" s="8"/>
      <c r="S22" s="8"/>
      <c r="T22" s="407"/>
      <c r="U22" s="407"/>
      <c r="V22" s="29"/>
      <c r="W22" s="30"/>
      <c r="X22" s="31"/>
      <c r="Y22" s="31"/>
      <c r="Z22" s="30"/>
      <c r="AA22" s="31"/>
    </row>
    <row r="23" spans="1:27" ht="15.75">
      <c r="A23" s="150"/>
      <c r="B23" s="150"/>
      <c r="C23" s="142" t="s">
        <v>18</v>
      </c>
      <c r="D23" s="142"/>
      <c r="E23" s="142"/>
      <c r="F23" s="142"/>
      <c r="G23" s="43">
        <v>6787.99</v>
      </c>
      <c r="H23" s="276">
        <f t="shared" ref="H23:H38" si="0">($G23/$D$12*$D$13)+($G23/$D$12*$D$14*2/3)</f>
        <v>6260.0352222222227</v>
      </c>
      <c r="I23" s="327"/>
      <c r="J23" s="327"/>
      <c r="K23" s="313"/>
      <c r="L23" s="214">
        <f t="shared" ref="L23:L38" si="1">G23-H23</f>
        <v>527.95477777777705</v>
      </c>
      <c r="M23" s="214"/>
      <c r="N23" s="322"/>
      <c r="R23" s="8"/>
      <c r="S23" s="8"/>
      <c r="T23" s="407"/>
      <c r="U23" s="407"/>
      <c r="V23" s="29"/>
      <c r="W23" s="30"/>
      <c r="X23" s="31"/>
      <c r="Y23" s="31"/>
      <c r="Z23" s="30"/>
      <c r="AA23" s="31"/>
    </row>
    <row r="24" spans="1:27" ht="15.75">
      <c r="A24" s="150"/>
      <c r="B24" s="150"/>
      <c r="C24" s="142" t="s">
        <v>19</v>
      </c>
      <c r="D24" s="142"/>
      <c r="E24" s="142"/>
      <c r="F24" s="142"/>
      <c r="G24" s="43">
        <v>190.82</v>
      </c>
      <c r="H24" s="276">
        <f t="shared" si="0"/>
        <v>175.97844444444445</v>
      </c>
      <c r="I24" s="327"/>
      <c r="J24" s="327"/>
      <c r="K24" s="313"/>
      <c r="L24" s="214">
        <f t="shared" si="1"/>
        <v>14.841555555555544</v>
      </c>
      <c r="M24" s="214"/>
      <c r="N24" s="322"/>
      <c r="R24" s="8"/>
      <c r="S24" s="8"/>
      <c r="T24" s="407"/>
      <c r="U24" s="407"/>
      <c r="V24" s="29"/>
      <c r="W24" s="30"/>
      <c r="X24" s="31"/>
      <c r="Y24" s="31"/>
      <c r="Z24" s="30"/>
      <c r="AA24" s="31"/>
    </row>
    <row r="25" spans="1:27" ht="15.75">
      <c r="A25" s="150"/>
      <c r="B25" s="150"/>
      <c r="C25" s="142" t="s">
        <v>20</v>
      </c>
      <c r="D25" s="142"/>
      <c r="E25" s="142"/>
      <c r="F25" s="142"/>
      <c r="G25" s="43">
        <v>1821.47</v>
      </c>
      <c r="H25" s="276">
        <f t="shared" si="0"/>
        <v>1679.8001111111112</v>
      </c>
      <c r="I25" s="327"/>
      <c r="J25" s="327"/>
      <c r="K25" s="313"/>
      <c r="L25" s="214">
        <f t="shared" si="1"/>
        <v>141.66988888888886</v>
      </c>
      <c r="M25" s="214"/>
      <c r="N25" s="322"/>
      <c r="R25" s="8"/>
      <c r="S25" s="8"/>
      <c r="T25" s="407"/>
      <c r="U25" s="407"/>
      <c r="V25" s="29"/>
      <c r="W25" s="30"/>
      <c r="X25" s="31"/>
      <c r="Y25" s="31"/>
      <c r="Z25" s="30"/>
      <c r="AA25" s="31"/>
    </row>
    <row r="26" spans="1:27" ht="15.75">
      <c r="A26" s="150"/>
      <c r="B26" s="150"/>
      <c r="C26" s="142" t="s">
        <v>21</v>
      </c>
      <c r="D26" s="142"/>
      <c r="E26" s="142"/>
      <c r="F26" s="142"/>
      <c r="G26" s="43">
        <v>343.84</v>
      </c>
      <c r="H26" s="276">
        <f t="shared" si="0"/>
        <v>317.09688888888888</v>
      </c>
      <c r="I26" s="327"/>
      <c r="J26" s="327"/>
      <c r="K26" s="313"/>
      <c r="L26" s="214">
        <f t="shared" si="1"/>
        <v>26.743111111111091</v>
      </c>
      <c r="M26" s="214"/>
      <c r="N26" s="322"/>
      <c r="R26" s="8"/>
      <c r="S26" s="8"/>
      <c r="T26" s="407"/>
      <c r="U26" s="407"/>
      <c r="V26" s="29"/>
      <c r="W26" s="30"/>
      <c r="X26" s="31"/>
      <c r="Y26" s="31"/>
      <c r="Z26" s="30"/>
      <c r="AA26" s="31"/>
    </row>
    <row r="27" spans="1:27" ht="15.75">
      <c r="A27" s="150"/>
      <c r="B27" s="150"/>
      <c r="C27" s="142" t="s">
        <v>100</v>
      </c>
      <c r="D27" s="142"/>
      <c r="E27" s="142"/>
      <c r="F27" s="142"/>
      <c r="G27" s="43">
        <v>0</v>
      </c>
      <c r="H27" s="276">
        <f>G27</f>
        <v>0</v>
      </c>
      <c r="I27" s="327"/>
      <c r="J27" s="327"/>
      <c r="K27" s="313"/>
      <c r="L27" s="214">
        <f t="shared" si="1"/>
        <v>0</v>
      </c>
      <c r="M27" s="214"/>
      <c r="N27" s="322"/>
      <c r="R27" s="8"/>
      <c r="S27" s="8"/>
      <c r="T27" s="407"/>
      <c r="U27" s="407"/>
      <c r="V27" s="29"/>
      <c r="W27" s="30"/>
      <c r="X27" s="31"/>
      <c r="Y27" s="31"/>
      <c r="Z27" s="30"/>
      <c r="AA27" s="31"/>
    </row>
    <row r="28" spans="1:27" ht="15.75">
      <c r="A28" s="150"/>
      <c r="B28" s="150"/>
      <c r="C28" s="142" t="s">
        <v>101</v>
      </c>
      <c r="D28" s="142"/>
      <c r="E28" s="142"/>
      <c r="F28" s="142"/>
      <c r="G28" s="43">
        <v>0</v>
      </c>
      <c r="H28" s="276">
        <f>G28</f>
        <v>0</v>
      </c>
      <c r="I28" s="327"/>
      <c r="J28" s="327"/>
      <c r="K28" s="313"/>
      <c r="L28" s="214">
        <f t="shared" si="1"/>
        <v>0</v>
      </c>
      <c r="M28" s="214"/>
      <c r="N28" s="322"/>
      <c r="R28" s="8"/>
      <c r="S28" s="8"/>
      <c r="T28" s="407"/>
      <c r="U28" s="407"/>
      <c r="V28" s="29"/>
      <c r="W28" s="30"/>
      <c r="X28" s="31"/>
      <c r="Y28" s="31"/>
      <c r="Z28" s="32"/>
      <c r="AA28" s="31"/>
    </row>
    <row r="29" spans="1:27" ht="15.75">
      <c r="A29" s="150"/>
      <c r="B29" s="150"/>
      <c r="C29" s="142" t="s">
        <v>107</v>
      </c>
      <c r="D29" s="142"/>
      <c r="E29" s="142"/>
      <c r="F29" s="142"/>
      <c r="G29" s="43">
        <v>0</v>
      </c>
      <c r="H29" s="276">
        <f>G29</f>
        <v>0</v>
      </c>
      <c r="I29" s="327"/>
      <c r="J29" s="327"/>
      <c r="K29" s="313"/>
      <c r="L29" s="214">
        <f t="shared" si="1"/>
        <v>0</v>
      </c>
      <c r="M29" s="214"/>
      <c r="N29" s="322"/>
      <c r="R29" s="8"/>
      <c r="S29" s="8"/>
      <c r="T29" s="407"/>
      <c r="U29" s="407"/>
      <c r="V29" s="440"/>
      <c r="W29" s="407"/>
      <c r="X29" s="441"/>
      <c r="Y29" s="441"/>
      <c r="Z29" s="25"/>
      <c r="AA29" s="25"/>
    </row>
    <row r="30" spans="1:27" ht="15" customHeight="1">
      <c r="A30" s="150"/>
      <c r="B30" s="150"/>
      <c r="C30" s="142" t="s">
        <v>22</v>
      </c>
      <c r="D30" s="142"/>
      <c r="E30" s="142"/>
      <c r="F30" s="142"/>
      <c r="G30" s="43">
        <v>0</v>
      </c>
      <c r="H30" s="276">
        <f>G30</f>
        <v>0</v>
      </c>
      <c r="I30" s="327"/>
      <c r="J30" s="327"/>
      <c r="K30" s="313"/>
      <c r="L30" s="214">
        <f t="shared" si="1"/>
        <v>0</v>
      </c>
      <c r="M30" s="214"/>
      <c r="N30" s="322"/>
      <c r="R30" s="8"/>
      <c r="S30" s="8"/>
      <c r="T30" s="407"/>
      <c r="U30" s="407"/>
      <c r="V30" s="440"/>
      <c r="W30" s="407"/>
      <c r="X30" s="441"/>
      <c r="Y30" s="441"/>
      <c r="Z30" s="442"/>
      <c r="AA30" s="441"/>
    </row>
    <row r="31" spans="1:27" ht="15.75">
      <c r="A31" s="150"/>
      <c r="B31" s="150"/>
      <c r="C31" s="142" t="s">
        <v>23</v>
      </c>
      <c r="D31" s="142"/>
      <c r="E31" s="142"/>
      <c r="F31" s="142"/>
      <c r="G31" s="43">
        <v>5974</v>
      </c>
      <c r="H31" s="276">
        <f t="shared" si="0"/>
        <v>5509.3555555555558</v>
      </c>
      <c r="I31" s="327"/>
      <c r="J31" s="327"/>
      <c r="K31" s="313"/>
      <c r="L31" s="214">
        <f t="shared" si="1"/>
        <v>464.64444444444416</v>
      </c>
      <c r="M31" s="214"/>
      <c r="N31" s="322"/>
      <c r="R31" s="8"/>
      <c r="S31" s="8"/>
      <c r="T31" s="407"/>
      <c r="U31" s="407"/>
      <c r="V31" s="440"/>
      <c r="W31" s="407"/>
      <c r="X31" s="441"/>
      <c r="Y31" s="441"/>
      <c r="Z31" s="442"/>
      <c r="AA31" s="441"/>
    </row>
    <row r="32" spans="1:27" ht="15.75">
      <c r="A32" s="150"/>
      <c r="B32" s="150"/>
      <c r="C32" s="142" t="s">
        <v>24</v>
      </c>
      <c r="D32" s="142"/>
      <c r="E32" s="142"/>
      <c r="F32" s="142"/>
      <c r="G32" s="43">
        <v>0</v>
      </c>
      <c r="H32" s="276">
        <f t="shared" si="0"/>
        <v>0</v>
      </c>
      <c r="I32" s="327"/>
      <c r="J32" s="327"/>
      <c r="K32" s="313"/>
      <c r="L32" s="214">
        <f t="shared" si="1"/>
        <v>0</v>
      </c>
      <c r="M32" s="214"/>
      <c r="N32" s="322"/>
      <c r="R32" s="8"/>
      <c r="S32" s="8"/>
      <c r="T32" s="407"/>
      <c r="U32" s="407"/>
      <c r="V32" s="440"/>
      <c r="W32" s="407"/>
      <c r="X32" s="441"/>
      <c r="Y32" s="441"/>
      <c r="Z32" s="25"/>
      <c r="AA32" s="25"/>
    </row>
    <row r="33" spans="1:27" ht="15.75">
      <c r="A33" s="150"/>
      <c r="B33" s="150"/>
      <c r="C33" s="142" t="s">
        <v>25</v>
      </c>
      <c r="D33" s="142"/>
      <c r="E33" s="142"/>
      <c r="F33" s="142"/>
      <c r="G33" s="43">
        <v>0</v>
      </c>
      <c r="H33" s="276">
        <f t="shared" si="0"/>
        <v>0</v>
      </c>
      <c r="I33" s="327"/>
      <c r="J33" s="327"/>
      <c r="K33" s="313"/>
      <c r="L33" s="214">
        <f t="shared" si="1"/>
        <v>0</v>
      </c>
      <c r="M33" s="214"/>
      <c r="N33" s="322"/>
      <c r="R33" s="8"/>
      <c r="S33" s="8"/>
      <c r="T33" s="407"/>
      <c r="U33" s="407"/>
      <c r="V33" s="440"/>
      <c r="W33" s="407"/>
      <c r="X33" s="441"/>
      <c r="Y33" s="441"/>
      <c r="Z33" s="25"/>
      <c r="AA33" s="25"/>
    </row>
    <row r="34" spans="1:27" ht="15.75">
      <c r="A34" s="150"/>
      <c r="B34" s="150"/>
      <c r="C34" s="142" t="s">
        <v>68</v>
      </c>
      <c r="D34" s="142"/>
      <c r="E34" s="142"/>
      <c r="F34" s="142"/>
      <c r="G34" s="43">
        <v>10917.98</v>
      </c>
      <c r="H34" s="276">
        <f t="shared" si="0"/>
        <v>10068.803777777777</v>
      </c>
      <c r="I34" s="327"/>
      <c r="J34" s="327"/>
      <c r="K34" s="313"/>
      <c r="L34" s="214">
        <f t="shared" si="1"/>
        <v>849.17622222222235</v>
      </c>
      <c r="M34" s="214"/>
      <c r="N34" s="322"/>
      <c r="R34" s="8"/>
      <c r="S34" s="8"/>
      <c r="T34" s="407"/>
      <c r="U34" s="407"/>
      <c r="V34" s="29"/>
      <c r="W34" s="30"/>
      <c r="X34" s="31"/>
      <c r="Y34" s="31"/>
      <c r="Z34" s="25"/>
      <c r="AA34" s="25"/>
    </row>
    <row r="35" spans="1:27" ht="15.75">
      <c r="A35" s="150"/>
      <c r="B35" s="150"/>
      <c r="C35" s="142" t="s">
        <v>27</v>
      </c>
      <c r="D35" s="142"/>
      <c r="E35" s="142"/>
      <c r="F35" s="142"/>
      <c r="G35" s="43">
        <v>0</v>
      </c>
      <c r="H35" s="276">
        <f t="shared" si="0"/>
        <v>0</v>
      </c>
      <c r="I35" s="327"/>
      <c r="J35" s="327"/>
      <c r="K35" s="313"/>
      <c r="L35" s="214">
        <f t="shared" si="1"/>
        <v>0</v>
      </c>
      <c r="M35" s="214"/>
      <c r="N35" s="322"/>
      <c r="R35" s="8"/>
      <c r="S35" s="8"/>
      <c r="T35" s="407"/>
      <c r="U35" s="407"/>
      <c r="V35" s="29"/>
      <c r="W35" s="30"/>
      <c r="X35" s="31"/>
      <c r="Y35" s="31"/>
      <c r="Z35" s="25"/>
      <c r="AA35" s="25"/>
    </row>
    <row r="36" spans="1:27" ht="15.75">
      <c r="A36" s="150"/>
      <c r="B36" s="150"/>
      <c r="C36" s="142" t="s">
        <v>28</v>
      </c>
      <c r="D36" s="142"/>
      <c r="E36" s="142"/>
      <c r="F36" s="142"/>
      <c r="G36" s="43">
        <v>0</v>
      </c>
      <c r="H36" s="276">
        <f t="shared" si="0"/>
        <v>0</v>
      </c>
      <c r="I36" s="327"/>
      <c r="J36" s="327"/>
      <c r="K36" s="313"/>
      <c r="L36" s="214">
        <f t="shared" si="1"/>
        <v>0</v>
      </c>
      <c r="M36" s="214"/>
      <c r="N36" s="322"/>
      <c r="R36" s="8"/>
      <c r="S36" s="8"/>
      <c r="T36" s="407"/>
      <c r="U36" s="407"/>
      <c r="V36" s="29"/>
      <c r="W36" s="30"/>
      <c r="X36" s="31"/>
      <c r="Y36" s="31"/>
      <c r="Z36" s="25"/>
      <c r="AA36" s="25"/>
    </row>
    <row r="37" spans="1:27" ht="15" customHeight="1">
      <c r="A37" s="150"/>
      <c r="B37" s="150"/>
      <c r="C37" s="142" t="s">
        <v>51</v>
      </c>
      <c r="D37" s="142"/>
      <c r="E37" s="142"/>
      <c r="F37" s="142"/>
      <c r="G37" s="43">
        <v>0</v>
      </c>
      <c r="H37" s="276">
        <f t="shared" si="0"/>
        <v>0</v>
      </c>
      <c r="I37" s="327"/>
      <c r="J37" s="327"/>
      <c r="K37" s="313"/>
      <c r="L37" s="214">
        <f t="shared" si="1"/>
        <v>0</v>
      </c>
      <c r="M37" s="214"/>
      <c r="N37" s="322"/>
      <c r="R37" s="8"/>
      <c r="S37" s="8"/>
      <c r="T37" s="407"/>
      <c r="U37" s="407"/>
      <c r="V37" s="31"/>
      <c r="W37" s="32"/>
      <c r="X37" s="31"/>
      <c r="Y37" s="31"/>
      <c r="Z37" s="25"/>
      <c r="AA37" s="25"/>
    </row>
    <row r="38" spans="1:27" ht="15" customHeight="1">
      <c r="A38" s="150"/>
      <c r="B38" s="150"/>
      <c r="C38" s="142" t="s">
        <v>104</v>
      </c>
      <c r="D38" s="142"/>
      <c r="E38" s="142"/>
      <c r="F38" s="142"/>
      <c r="G38" s="43">
        <v>0</v>
      </c>
      <c r="H38" s="276">
        <f t="shared" si="0"/>
        <v>0</v>
      </c>
      <c r="I38" s="327"/>
      <c r="J38" s="327"/>
      <c r="K38" s="313"/>
      <c r="L38" s="214">
        <f t="shared" si="1"/>
        <v>0</v>
      </c>
      <c r="M38" s="214"/>
      <c r="N38" s="323"/>
      <c r="R38" s="8"/>
      <c r="S38" s="8"/>
      <c r="T38" s="407"/>
      <c r="U38" s="407"/>
      <c r="V38" s="31"/>
      <c r="W38" s="25"/>
      <c r="X38" s="25"/>
      <c r="Y38" s="25"/>
      <c r="Z38" s="25"/>
      <c r="AA38" s="25"/>
    </row>
    <row r="39" spans="1:27" ht="18.75" customHeight="1">
      <c r="A39" s="158" t="s">
        <v>33</v>
      </c>
      <c r="B39" s="158"/>
      <c r="C39" s="141"/>
      <c r="D39" s="141"/>
      <c r="E39" s="141"/>
      <c r="F39" s="141"/>
      <c r="G39" s="43">
        <f>SUM(G22:G38)</f>
        <v>26686.629999999997</v>
      </c>
      <c r="H39" s="214">
        <f>SUM(H22:K38)</f>
        <v>24611.003222222222</v>
      </c>
      <c r="I39" s="141"/>
      <c r="J39" s="141"/>
      <c r="K39" s="141"/>
      <c r="L39" s="214">
        <f>G39-H39</f>
        <v>2075.6267777777757</v>
      </c>
      <c r="M39" s="214"/>
      <c r="N39" s="7">
        <v>1</v>
      </c>
      <c r="R39" s="8"/>
      <c r="S39" s="8"/>
      <c r="T39" s="407"/>
      <c r="U39" s="407"/>
      <c r="V39" s="31"/>
      <c r="W39" s="25"/>
      <c r="X39" s="25"/>
      <c r="Y39" s="25"/>
      <c r="Z39" s="25"/>
      <c r="AA39" s="25"/>
    </row>
    <row r="40" spans="1:27" ht="15.75">
      <c r="A40" s="153" t="s">
        <v>39</v>
      </c>
      <c r="B40" s="153"/>
      <c r="C40" s="153"/>
      <c r="D40" s="153"/>
      <c r="E40" s="153"/>
      <c r="F40" s="153"/>
      <c r="G40" s="153"/>
      <c r="H40" s="153"/>
      <c r="I40" s="153"/>
      <c r="J40" s="153"/>
      <c r="K40" s="153"/>
      <c r="L40" s="153"/>
      <c r="M40" s="153"/>
      <c r="N40" s="1"/>
      <c r="R40" s="8"/>
      <c r="S40" s="8"/>
      <c r="T40" s="407"/>
      <c r="U40" s="407"/>
      <c r="V40" s="31"/>
      <c r="W40" s="25"/>
      <c r="X40" s="25"/>
      <c r="Y40" s="25"/>
      <c r="Z40" s="25"/>
      <c r="AA40" s="25"/>
    </row>
    <row r="41" spans="1:27" ht="96.75" customHeight="1">
      <c r="A41" s="172"/>
      <c r="B41" s="172"/>
      <c r="C41" s="170" t="s">
        <v>35</v>
      </c>
      <c r="D41" s="170"/>
      <c r="E41" s="170"/>
      <c r="F41" s="170"/>
      <c r="G41" s="54" t="s">
        <v>36</v>
      </c>
      <c r="H41" s="172" t="s">
        <v>178</v>
      </c>
      <c r="I41" s="172"/>
      <c r="J41" s="172"/>
      <c r="K41" s="172"/>
      <c r="L41" s="172" t="s">
        <v>86</v>
      </c>
      <c r="M41" s="172"/>
      <c r="N41" s="1"/>
    </row>
    <row r="42" spans="1:27" ht="15" customHeight="1">
      <c r="A42" s="198" t="s">
        <v>105</v>
      </c>
      <c r="B42" s="199"/>
      <c r="C42" s="210" t="s">
        <v>120</v>
      </c>
      <c r="D42" s="210"/>
      <c r="E42" s="210"/>
      <c r="F42" s="210"/>
      <c r="G42" s="49">
        <v>3084.96</v>
      </c>
      <c r="H42" s="211">
        <f>($G42/$J$12*$J$13)+($G42/$J$12*$J$14/2)</f>
        <v>2725.0479999999998</v>
      </c>
      <c r="I42" s="211"/>
      <c r="J42" s="211"/>
      <c r="K42" s="211"/>
      <c r="L42" s="211">
        <f>G42-H42</f>
        <v>359.91200000000026</v>
      </c>
      <c r="M42" s="211"/>
      <c r="N42" s="321"/>
    </row>
    <row r="43" spans="1:27" ht="15.75">
      <c r="A43" s="393"/>
      <c r="B43" s="394"/>
      <c r="C43" s="210" t="s">
        <v>98</v>
      </c>
      <c r="D43" s="210"/>
      <c r="E43" s="210"/>
      <c r="F43" s="210"/>
      <c r="G43" s="49">
        <v>1850.98</v>
      </c>
      <c r="H43" s="211">
        <f>($G43/$J$12*$J$13)+($G43/$J$12*$J$14/2)</f>
        <v>1635.0323333333333</v>
      </c>
      <c r="I43" s="211"/>
      <c r="J43" s="211"/>
      <c r="K43" s="211"/>
      <c r="L43" s="211">
        <f t="shared" ref="L43:L46" si="2">G43-H43</f>
        <v>215.94766666666669</v>
      </c>
      <c r="M43" s="211"/>
      <c r="N43" s="322"/>
    </row>
    <row r="44" spans="1:27" ht="15.75">
      <c r="A44" s="393"/>
      <c r="B44" s="394"/>
      <c r="C44" s="210" t="s">
        <v>121</v>
      </c>
      <c r="D44" s="210"/>
      <c r="E44" s="210"/>
      <c r="F44" s="210"/>
      <c r="G44" s="49">
        <v>0</v>
      </c>
      <c r="H44" s="211">
        <f t="shared" ref="H44" si="3">($G44/$J$12*$J$13)+($G44/$J$12*$J$14/2)</f>
        <v>0</v>
      </c>
      <c r="I44" s="211"/>
      <c r="J44" s="211"/>
      <c r="K44" s="211"/>
      <c r="L44" s="211">
        <f t="shared" si="2"/>
        <v>0</v>
      </c>
      <c r="M44" s="211"/>
      <c r="N44" s="322"/>
    </row>
    <row r="45" spans="1:27" ht="15.75">
      <c r="A45" s="393"/>
      <c r="B45" s="394"/>
      <c r="C45" s="306" t="s">
        <v>122</v>
      </c>
      <c r="D45" s="307"/>
      <c r="E45" s="307"/>
      <c r="F45" s="308"/>
      <c r="G45" s="49">
        <v>2467.9699999999998</v>
      </c>
      <c r="H45" s="283">
        <f>G45</f>
        <v>2467.9699999999998</v>
      </c>
      <c r="I45" s="284"/>
      <c r="J45" s="284"/>
      <c r="K45" s="285"/>
      <c r="L45" s="211">
        <f t="shared" si="2"/>
        <v>0</v>
      </c>
      <c r="M45" s="211"/>
      <c r="N45" s="322"/>
    </row>
    <row r="46" spans="1:27" ht="15.75">
      <c r="A46" s="393"/>
      <c r="B46" s="394"/>
      <c r="C46" s="210" t="s">
        <v>123</v>
      </c>
      <c r="D46" s="210"/>
      <c r="E46" s="210"/>
      <c r="F46" s="210"/>
      <c r="G46" s="49">
        <v>0</v>
      </c>
      <c r="H46" s="283">
        <v>0</v>
      </c>
      <c r="I46" s="284"/>
      <c r="J46" s="284"/>
      <c r="K46" s="285"/>
      <c r="L46" s="211">
        <f t="shared" si="2"/>
        <v>0</v>
      </c>
      <c r="M46" s="211"/>
      <c r="N46" s="323"/>
    </row>
    <row r="47" spans="1:27" ht="18.75">
      <c r="A47" s="158" t="s">
        <v>33</v>
      </c>
      <c r="B47" s="158"/>
      <c r="C47" s="210"/>
      <c r="D47" s="210"/>
      <c r="E47" s="210"/>
      <c r="F47" s="210"/>
      <c r="G47" s="49"/>
      <c r="H47" s="211"/>
      <c r="I47" s="211"/>
      <c r="J47" s="211"/>
      <c r="K47" s="211"/>
      <c r="L47" s="211">
        <f>SUM(L42:M46)</f>
        <v>575.85966666666695</v>
      </c>
      <c r="M47" s="211"/>
      <c r="N47" s="7">
        <v>2</v>
      </c>
    </row>
    <row r="48" spans="1:27" ht="15.75">
      <c r="A48" s="153" t="s">
        <v>44</v>
      </c>
      <c r="B48" s="153"/>
      <c r="C48" s="153"/>
      <c r="D48" s="153"/>
      <c r="E48" s="153"/>
      <c r="F48" s="153"/>
      <c r="G48" s="153"/>
      <c r="H48" s="153"/>
      <c r="I48" s="153"/>
      <c r="J48" s="153"/>
      <c r="K48" s="153"/>
      <c r="L48" s="153"/>
      <c r="M48" s="153"/>
      <c r="N48" s="1"/>
    </row>
    <row r="49" spans="1:14" ht="15" customHeight="1">
      <c r="A49" s="150" t="s">
        <v>45</v>
      </c>
      <c r="B49" s="150"/>
      <c r="C49" s="170" t="s">
        <v>46</v>
      </c>
      <c r="D49" s="170"/>
      <c r="E49" s="170"/>
      <c r="F49" s="170"/>
      <c r="G49" s="172" t="s">
        <v>47</v>
      </c>
      <c r="H49" s="314" t="s">
        <v>65</v>
      </c>
      <c r="I49" s="315"/>
      <c r="J49" s="314" t="s">
        <v>106</v>
      </c>
      <c r="K49" s="315"/>
      <c r="L49" s="172" t="s">
        <v>48</v>
      </c>
      <c r="M49" s="172"/>
      <c r="N49" s="378"/>
    </row>
    <row r="50" spans="1:14" ht="53.25" customHeight="1">
      <c r="A50" s="150"/>
      <c r="B50" s="150"/>
      <c r="C50" s="170"/>
      <c r="D50" s="170"/>
      <c r="E50" s="170"/>
      <c r="F50" s="170"/>
      <c r="G50" s="172"/>
      <c r="H50" s="316"/>
      <c r="I50" s="317"/>
      <c r="J50" s="316"/>
      <c r="K50" s="317"/>
      <c r="L50" s="172"/>
      <c r="M50" s="172"/>
      <c r="N50" s="379"/>
    </row>
    <row r="51" spans="1:14" ht="15.75">
      <c r="A51" s="150"/>
      <c r="B51" s="150"/>
      <c r="C51" s="142" t="s">
        <v>49</v>
      </c>
      <c r="D51" s="142"/>
      <c r="E51" s="142"/>
      <c r="F51" s="142"/>
      <c r="G51" s="50">
        <v>3614.01</v>
      </c>
      <c r="H51" s="276">
        <f>(H22+H23+H24+H25+H26+H34)-(J16+G45+G46)</f>
        <v>16500.24766666667</v>
      </c>
      <c r="I51" s="313"/>
      <c r="J51" s="276">
        <f>(H51*J15)-D11</f>
        <v>3179.0418700000014</v>
      </c>
      <c r="K51" s="313"/>
      <c r="L51" s="214">
        <f>IF(J51&lt;=0,G51,G51-J51)</f>
        <v>434.96812999999884</v>
      </c>
      <c r="M51" s="214"/>
      <c r="N51" s="321"/>
    </row>
    <row r="52" spans="1:14" ht="15.75">
      <c r="A52" s="150"/>
      <c r="B52" s="150"/>
      <c r="C52" s="142" t="s">
        <v>50</v>
      </c>
      <c r="D52" s="142"/>
      <c r="E52" s="142"/>
      <c r="F52" s="142"/>
      <c r="G52" s="50">
        <v>126.59</v>
      </c>
      <c r="H52" s="276"/>
      <c r="I52" s="313"/>
      <c r="J52" s="276">
        <f>G52</f>
        <v>126.59</v>
      </c>
      <c r="K52" s="313"/>
      <c r="L52" s="214">
        <f>G52-J52</f>
        <v>0</v>
      </c>
      <c r="M52" s="214"/>
      <c r="N52" s="323"/>
    </row>
    <row r="53" spans="1:14" ht="18.75">
      <c r="A53" s="158" t="s">
        <v>33</v>
      </c>
      <c r="B53" s="158"/>
      <c r="C53" s="141"/>
      <c r="D53" s="141"/>
      <c r="E53" s="141"/>
      <c r="F53" s="141"/>
      <c r="G53" s="50"/>
      <c r="H53" s="214"/>
      <c r="I53" s="214"/>
      <c r="J53" s="214"/>
      <c r="K53" s="214"/>
      <c r="L53" s="214">
        <f>SUM(L51+L52)</f>
        <v>434.96812999999884</v>
      </c>
      <c r="M53" s="214"/>
      <c r="N53" s="7">
        <v>3</v>
      </c>
    </row>
    <row r="54" spans="1:14" ht="18.75" customHeight="1">
      <c r="A54" s="153" t="s">
        <v>102</v>
      </c>
      <c r="B54" s="153"/>
      <c r="C54" s="153"/>
      <c r="D54" s="153"/>
      <c r="E54" s="153"/>
      <c r="F54" s="153"/>
      <c r="G54" s="153"/>
      <c r="H54" s="153"/>
      <c r="I54" s="153"/>
      <c r="J54" s="153"/>
      <c r="K54" s="153"/>
      <c r="L54" s="153"/>
      <c r="M54" s="153"/>
      <c r="N54" s="41"/>
    </row>
    <row r="55" spans="1:14" ht="14.45" customHeight="1">
      <c r="A55" s="150" t="s">
        <v>103</v>
      </c>
      <c r="B55" s="150"/>
      <c r="C55" s="242" t="s">
        <v>52</v>
      </c>
      <c r="D55" s="242"/>
      <c r="E55" s="242"/>
      <c r="F55" s="242"/>
      <c r="G55" s="454">
        <f>L39+L47-L53</f>
        <v>2216.5183144444441</v>
      </c>
      <c r="H55" s="455"/>
      <c r="I55" s="455"/>
      <c r="J55" s="455"/>
      <c r="K55" s="455"/>
      <c r="L55" s="455"/>
      <c r="M55" s="456"/>
      <c r="N55" s="321"/>
    </row>
    <row r="56" spans="1:14" ht="14.45" customHeight="1">
      <c r="A56" s="150"/>
      <c r="B56" s="150"/>
      <c r="C56" s="242"/>
      <c r="D56" s="242"/>
      <c r="E56" s="242"/>
      <c r="F56" s="242"/>
      <c r="G56" s="457"/>
      <c r="H56" s="458"/>
      <c r="I56" s="458"/>
      <c r="J56" s="458"/>
      <c r="K56" s="458"/>
      <c r="L56" s="458"/>
      <c r="M56" s="459"/>
      <c r="N56" s="323"/>
    </row>
    <row r="57" spans="1:14" ht="15.75" thickBot="1"/>
    <row r="58" spans="1:14" ht="42" customHeight="1">
      <c r="A58" s="448"/>
      <c r="B58" s="448"/>
      <c r="C58" s="448"/>
      <c r="D58" s="448"/>
      <c r="E58" s="448"/>
      <c r="F58" s="448"/>
      <c r="I58" s="414" t="s">
        <v>182</v>
      </c>
      <c r="J58" s="415"/>
      <c r="K58" s="415"/>
      <c r="L58" s="416"/>
    </row>
    <row r="59" spans="1:14" ht="30.6" customHeight="1">
      <c r="A59" s="450"/>
      <c r="B59" s="450"/>
      <c r="C59" s="450"/>
      <c r="D59" s="450"/>
      <c r="E59" s="450"/>
      <c r="F59" s="110"/>
      <c r="G59" s="81"/>
      <c r="H59" s="81"/>
      <c r="I59" s="449" t="s">
        <v>87</v>
      </c>
      <c r="J59" s="449"/>
      <c r="K59" s="449"/>
      <c r="L59" s="80">
        <f>H22+H23+H24+H25+H26+H34</f>
        <v>19101.647666666668</v>
      </c>
    </row>
    <row r="60" spans="1:14">
      <c r="A60" s="450"/>
      <c r="B60" s="450"/>
      <c r="C60" s="450"/>
      <c r="D60" s="450"/>
      <c r="E60" s="450"/>
      <c r="F60" s="110"/>
      <c r="G60" s="81"/>
      <c r="H60" s="81"/>
      <c r="I60" s="449" t="s">
        <v>192</v>
      </c>
      <c r="J60" s="449"/>
      <c r="K60" s="449"/>
      <c r="L60" s="80">
        <f>J16+G45+G46</f>
        <v>2601.3999999999996</v>
      </c>
    </row>
    <row r="61" spans="1:14">
      <c r="A61" s="450"/>
      <c r="B61" s="450"/>
      <c r="C61" s="450"/>
      <c r="D61" s="450"/>
      <c r="E61" s="450"/>
      <c r="F61" s="110"/>
      <c r="G61" s="81"/>
      <c r="H61" s="81"/>
      <c r="I61" s="449" t="s">
        <v>56</v>
      </c>
      <c r="J61" s="449"/>
      <c r="K61" s="449"/>
      <c r="L61" s="80">
        <f>L59-L60</f>
        <v>16500.24766666667</v>
      </c>
    </row>
    <row r="62" spans="1:14">
      <c r="A62" s="81"/>
      <c r="B62" s="81"/>
      <c r="C62" s="81"/>
      <c r="D62" s="81"/>
      <c r="E62" s="81"/>
      <c r="F62" s="81"/>
      <c r="G62" s="81"/>
      <c r="H62" s="81"/>
      <c r="I62" s="449" t="s">
        <v>57</v>
      </c>
      <c r="J62" s="449"/>
      <c r="K62" s="449"/>
      <c r="L62" s="80">
        <f>J15</f>
        <v>0.27</v>
      </c>
    </row>
    <row r="63" spans="1:14">
      <c r="A63" s="81"/>
      <c r="B63" s="81"/>
      <c r="C63" s="81"/>
      <c r="D63" s="81"/>
      <c r="E63" s="81"/>
      <c r="F63" s="81"/>
      <c r="G63" s="81"/>
      <c r="H63" s="81"/>
      <c r="I63" s="449" t="s">
        <v>58</v>
      </c>
      <c r="J63" s="449"/>
      <c r="K63" s="449"/>
      <c r="L63" s="80">
        <f>(L61*L62)-D11</f>
        <v>3179.0418700000014</v>
      </c>
    </row>
    <row r="64" spans="1:14" ht="30">
      <c r="A64" s="81"/>
      <c r="B64" s="81"/>
      <c r="C64" s="81"/>
      <c r="D64" s="81"/>
      <c r="E64" s="81"/>
      <c r="F64" s="81"/>
      <c r="G64" s="81"/>
      <c r="H64" s="81"/>
      <c r="I64" s="449" t="s">
        <v>59</v>
      </c>
      <c r="J64" s="449"/>
      <c r="K64" s="449"/>
      <c r="L64" s="109">
        <f>IF(L63&lt;=0,G51,G51-L63)</f>
        <v>434.96812999999884</v>
      </c>
      <c r="M64" s="97" t="s">
        <v>185</v>
      </c>
    </row>
    <row r="67" spans="7:14" ht="15.75" thickBot="1"/>
    <row r="68" spans="7:14" ht="30" customHeight="1">
      <c r="G68" s="421" t="s">
        <v>189</v>
      </c>
      <c r="H68" s="422"/>
      <c r="I68" s="422"/>
      <c r="J68" s="422"/>
      <c r="K68" s="422"/>
      <c r="L68" s="423"/>
    </row>
    <row r="69" spans="7:14">
      <c r="G69" s="443" t="s">
        <v>65</v>
      </c>
      <c r="H69" s="443"/>
      <c r="I69" s="443"/>
      <c r="J69" s="443"/>
      <c r="K69" s="443"/>
      <c r="L69" s="80">
        <f>D15/D12*D13</f>
        <v>13885.284000000001</v>
      </c>
    </row>
    <row r="70" spans="7:14">
      <c r="G70" s="443" t="s">
        <v>66</v>
      </c>
      <c r="H70" s="443"/>
      <c r="I70" s="443"/>
      <c r="J70" s="443"/>
      <c r="K70" s="443"/>
      <c r="L70" s="80">
        <f>L69*J15-D11</f>
        <v>2473.0016800000008</v>
      </c>
    </row>
    <row r="71" spans="7:14" ht="37.5">
      <c r="G71" s="443" t="s">
        <v>67</v>
      </c>
      <c r="H71" s="443"/>
      <c r="I71" s="443"/>
      <c r="J71" s="443"/>
      <c r="K71" s="443"/>
      <c r="L71" s="109">
        <f>IF(L70&lt;=0,G51,G51-L70)</f>
        <v>1141.0083199999995</v>
      </c>
      <c r="M71" s="388" t="s">
        <v>184</v>
      </c>
      <c r="N71" s="389"/>
    </row>
    <row r="75" spans="7:14" ht="66" customHeight="1">
      <c r="H75" s="192" t="s">
        <v>186</v>
      </c>
      <c r="I75" s="192"/>
      <c r="J75" s="192"/>
      <c r="K75" s="192"/>
    </row>
  </sheetData>
  <mergeCells count="226">
    <mergeCell ref="N5:N17"/>
    <mergeCell ref="A6:C6"/>
    <mergeCell ref="D6:F6"/>
    <mergeCell ref="G6:I6"/>
    <mergeCell ref="J6:M6"/>
    <mergeCell ref="A7:C7"/>
    <mergeCell ref="D7:F7"/>
    <mergeCell ref="G7:I7"/>
    <mergeCell ref="J7:M7"/>
    <mergeCell ref="A11:C11"/>
    <mergeCell ref="D11:F11"/>
    <mergeCell ref="G11:I11"/>
    <mergeCell ref="J11:M11"/>
    <mergeCell ref="D15:F15"/>
    <mergeCell ref="G15:I15"/>
    <mergeCell ref="J15:M15"/>
    <mergeCell ref="A12:C12"/>
    <mergeCell ref="D12:F12"/>
    <mergeCell ref="G12:I12"/>
    <mergeCell ref="J12:M12"/>
    <mergeCell ref="A13:C13"/>
    <mergeCell ref="D13:F13"/>
    <mergeCell ref="G13:I13"/>
    <mergeCell ref="J13:M13"/>
    <mergeCell ref="A3:M3"/>
    <mergeCell ref="A4:M4"/>
    <mergeCell ref="A5:C5"/>
    <mergeCell ref="D5:F5"/>
    <mergeCell ref="G5:I5"/>
    <mergeCell ref="J5:M5"/>
    <mergeCell ref="A10:C10"/>
    <mergeCell ref="D10:F10"/>
    <mergeCell ref="G10:I10"/>
    <mergeCell ref="J10:M10"/>
    <mergeCell ref="A8:C8"/>
    <mergeCell ref="D8:F8"/>
    <mergeCell ref="G8:I8"/>
    <mergeCell ref="J8:M8"/>
    <mergeCell ref="A9:C9"/>
    <mergeCell ref="D9:F9"/>
    <mergeCell ref="G9:I9"/>
    <mergeCell ref="J9:M9"/>
    <mergeCell ref="L22:M22"/>
    <mergeCell ref="N22:N38"/>
    <mergeCell ref="C23:F23"/>
    <mergeCell ref="H23:K23"/>
    <mergeCell ref="L23:M23"/>
    <mergeCell ref="C24:F24"/>
    <mergeCell ref="C27:F27"/>
    <mergeCell ref="H27:K27"/>
    <mergeCell ref="L27:M27"/>
    <mergeCell ref="C28:F28"/>
    <mergeCell ref="H28:K28"/>
    <mergeCell ref="L28:M28"/>
    <mergeCell ref="H24:K24"/>
    <mergeCell ref="L24:M24"/>
    <mergeCell ref="C25:F25"/>
    <mergeCell ref="H25:K25"/>
    <mergeCell ref="L25:M25"/>
    <mergeCell ref="C26:F26"/>
    <mergeCell ref="H26:K26"/>
    <mergeCell ref="L26:M26"/>
    <mergeCell ref="C31:F31"/>
    <mergeCell ref="H32:K32"/>
    <mergeCell ref="L32:M32"/>
    <mergeCell ref="C29:F29"/>
    <mergeCell ref="H29:K29"/>
    <mergeCell ref="L29:M29"/>
    <mergeCell ref="C30:F30"/>
    <mergeCell ref="H30:K30"/>
    <mergeCell ref="L30:M30"/>
    <mergeCell ref="H31:K31"/>
    <mergeCell ref="L31:M31"/>
    <mergeCell ref="C32:F32"/>
    <mergeCell ref="A47:B47"/>
    <mergeCell ref="C47:F47"/>
    <mergeCell ref="H47:K47"/>
    <mergeCell ref="L47:M47"/>
    <mergeCell ref="C46:F46"/>
    <mergeCell ref="H46:K46"/>
    <mergeCell ref="L46:M46"/>
    <mergeCell ref="L44:M44"/>
    <mergeCell ref="C45:F45"/>
    <mergeCell ref="H45:K45"/>
    <mergeCell ref="L45:M45"/>
    <mergeCell ref="C42:F42"/>
    <mergeCell ref="H42:K42"/>
    <mergeCell ref="L42:M42"/>
    <mergeCell ref="C43:F43"/>
    <mergeCell ref="H43:K43"/>
    <mergeCell ref="A48:M48"/>
    <mergeCell ref="A49:B52"/>
    <mergeCell ref="A60:E60"/>
    <mergeCell ref="A61:E61"/>
    <mergeCell ref="A55:B56"/>
    <mergeCell ref="C55:F56"/>
    <mergeCell ref="G55:M56"/>
    <mergeCell ref="L53:M53"/>
    <mergeCell ref="C52:F52"/>
    <mergeCell ref="H52:I52"/>
    <mergeCell ref="J52:K52"/>
    <mergeCell ref="L52:M52"/>
    <mergeCell ref="C53:F53"/>
    <mergeCell ref="C49:F50"/>
    <mergeCell ref="G49:G50"/>
    <mergeCell ref="H49:I50"/>
    <mergeCell ref="J49:K50"/>
    <mergeCell ref="L49:M50"/>
    <mergeCell ref="I58:L58"/>
    <mergeCell ref="H53:K53"/>
    <mergeCell ref="A18:M18"/>
    <mergeCell ref="A19:B21"/>
    <mergeCell ref="C19:F21"/>
    <mergeCell ref="G19:G21"/>
    <mergeCell ref="H19:K21"/>
    <mergeCell ref="L19:M21"/>
    <mergeCell ref="A14:C14"/>
    <mergeCell ref="D14:F14"/>
    <mergeCell ref="G14:I14"/>
    <mergeCell ref="J14:M14"/>
    <mergeCell ref="A15:C15"/>
    <mergeCell ref="A16:I16"/>
    <mergeCell ref="J16:M16"/>
    <mergeCell ref="Z18:AA18"/>
    <mergeCell ref="T20:U20"/>
    <mergeCell ref="S12:T12"/>
    <mergeCell ref="U12:AA12"/>
    <mergeCell ref="T13:U13"/>
    <mergeCell ref="V13:Y13"/>
    <mergeCell ref="T15:U15"/>
    <mergeCell ref="V15:Y15"/>
    <mergeCell ref="O3:Q3"/>
    <mergeCell ref="T21:U21"/>
    <mergeCell ref="T22:U22"/>
    <mergeCell ref="T23:U23"/>
    <mergeCell ref="T24:U24"/>
    <mergeCell ref="T25:U25"/>
    <mergeCell ref="T26:U26"/>
    <mergeCell ref="T17:U17"/>
    <mergeCell ref="V17:Y17"/>
    <mergeCell ref="T18:V19"/>
    <mergeCell ref="W18:Y18"/>
    <mergeCell ref="Z30:Z31"/>
    <mergeCell ref="AA30:AA31"/>
    <mergeCell ref="T31:U33"/>
    <mergeCell ref="V31:V33"/>
    <mergeCell ref="W31:W33"/>
    <mergeCell ref="X31:X33"/>
    <mergeCell ref="Y31:Y33"/>
    <mergeCell ref="T27:U27"/>
    <mergeCell ref="T28:U28"/>
    <mergeCell ref="T29:U30"/>
    <mergeCell ref="V29:V30"/>
    <mergeCell ref="W29:W30"/>
    <mergeCell ref="X29:X30"/>
    <mergeCell ref="Y29:Y30"/>
    <mergeCell ref="C33:F33"/>
    <mergeCell ref="H33:K33"/>
    <mergeCell ref="L33:M33"/>
    <mergeCell ref="C34:F34"/>
    <mergeCell ref="H34:K34"/>
    <mergeCell ref="L34:M34"/>
    <mergeCell ref="C35:F35"/>
    <mergeCell ref="H35:K35"/>
    <mergeCell ref="L35:M35"/>
    <mergeCell ref="N42:N46"/>
    <mergeCell ref="T34:U34"/>
    <mergeCell ref="T35:U35"/>
    <mergeCell ref="T36:U36"/>
    <mergeCell ref="T37:U37"/>
    <mergeCell ref="C39:F39"/>
    <mergeCell ref="H39:K39"/>
    <mergeCell ref="C37:F37"/>
    <mergeCell ref="H37:K37"/>
    <mergeCell ref="L37:M37"/>
    <mergeCell ref="C36:F36"/>
    <mergeCell ref="H36:K36"/>
    <mergeCell ref="L36:M36"/>
    <mergeCell ref="N49:N50"/>
    <mergeCell ref="A39:B39"/>
    <mergeCell ref="N19:N21"/>
    <mergeCell ref="A17:C17"/>
    <mergeCell ref="D17:M17"/>
    <mergeCell ref="T38:U38"/>
    <mergeCell ref="T39:U39"/>
    <mergeCell ref="T40:U40"/>
    <mergeCell ref="L43:M43"/>
    <mergeCell ref="C44:F44"/>
    <mergeCell ref="H44:K44"/>
    <mergeCell ref="C38:F38"/>
    <mergeCell ref="H38:K38"/>
    <mergeCell ref="L38:M38"/>
    <mergeCell ref="L39:M39"/>
    <mergeCell ref="A40:M40"/>
    <mergeCell ref="A41:B41"/>
    <mergeCell ref="C41:F41"/>
    <mergeCell ref="H41:K41"/>
    <mergeCell ref="L41:M41"/>
    <mergeCell ref="A22:B38"/>
    <mergeCell ref="C22:F22"/>
    <mergeCell ref="H22:K22"/>
    <mergeCell ref="A42:B46"/>
    <mergeCell ref="G68:L68"/>
    <mergeCell ref="G69:K69"/>
    <mergeCell ref="G70:K70"/>
    <mergeCell ref="G71:K71"/>
    <mergeCell ref="M71:N71"/>
    <mergeCell ref="H75:K75"/>
    <mergeCell ref="P1:Q1"/>
    <mergeCell ref="A1:N1"/>
    <mergeCell ref="A54:M54"/>
    <mergeCell ref="I61:K61"/>
    <mergeCell ref="I62:K62"/>
    <mergeCell ref="I63:K63"/>
    <mergeCell ref="I64:K64"/>
    <mergeCell ref="N55:N56"/>
    <mergeCell ref="A58:F58"/>
    <mergeCell ref="A59:E59"/>
    <mergeCell ref="I59:K59"/>
    <mergeCell ref="I60:K60"/>
    <mergeCell ref="C51:F51"/>
    <mergeCell ref="H51:I51"/>
    <mergeCell ref="J51:K51"/>
    <mergeCell ref="L51:M51"/>
    <mergeCell ref="N51:N52"/>
    <mergeCell ref="A53:B53"/>
  </mergeCells>
  <hyperlinks>
    <hyperlink ref="P1:Q1" location="İÇİNDEKİLER!A1" display="İÇİNDEKİLER" xr:uid="{00000000-0004-0000-1800-000000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1</vt:i4>
      </vt:variant>
    </vt:vector>
  </HeadingPairs>
  <TitlesOfParts>
    <vt:vector size="26" baseType="lpstr">
      <vt:lpstr>İÇİNDEKİLER</vt:lpstr>
      <vt:lpstr>1- 5510MSonEr(666)(ay30gün)</vt:lpstr>
      <vt:lpstr>2- 5510ASKGİTME(666)(AY30)</vt:lpstr>
      <vt:lpstr>3- 5510MSE(666)(ay30gündeğil)</vt:lpstr>
      <vt:lpstr>4- 5510ASKGİTME(666)AY30DĞL</vt:lpstr>
      <vt:lpstr>5- 5510MSonEr (666)(ay30gün)</vt:lpstr>
      <vt:lpstr>6- 5510ASGİTME(666)AY30</vt:lpstr>
      <vt:lpstr>7- 5510MSonEr(666)ay30gündğ)</vt:lpstr>
      <vt:lpstr>8- 5510ASGİTME(666)AY30DĞL</vt:lpstr>
      <vt:lpstr>9- 5510AYLKSZİZN666AY30</vt:lpstr>
      <vt:lpstr>10- 5510ASGİT666AY30</vt:lpstr>
      <vt:lpstr>11- 5510AYLKSZİZN666AY30DĞL</vt:lpstr>
      <vt:lpstr>12- 5510ASGİT666AY30DĞL</vt:lpstr>
      <vt:lpstr>13- 5510AYLKSZİZN666AY30</vt:lpstr>
      <vt:lpstr>14- 5510ASGİT666AY30</vt:lpstr>
      <vt:lpstr>15- 5510AYLKSZİZN666AY31</vt:lpstr>
      <vt:lpstr>16- 5510ASGİT666AY30DĞL</vt:lpstr>
      <vt:lpstr>17- 5510GRVUZKLŞTRMA</vt:lpstr>
      <vt:lpstr>18- 5510GRVUZKLŞTRMA</vt:lpstr>
      <vt:lpstr>19- 5434MemSonaErmesi(666)</vt:lpstr>
      <vt:lpstr>20- 5434MemSonaErmesi(Dok)</vt:lpstr>
      <vt:lpstr>21- 5434 Aylıksız İzin (666)</vt:lpstr>
      <vt:lpstr>22- 5434 Aylıksız İzin (Dok)</vt:lpstr>
      <vt:lpstr>23- 5434 GÖREVDEN UZAK. (666)</vt:lpstr>
      <vt:lpstr>24- 5434 GÖREVDEN UZAK. (dok)</vt:lpstr>
      <vt:lpstr>iÇİNDEKİLER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2025-02-24T08:26:42Z</dcterms:modified>
</cp:coreProperties>
</file>